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9990" windowHeight="7365" tabRatio="942" activeTab="0"/>
  </bookViews>
  <sheets>
    <sheet name="page 1-IS" sheetId="1" r:id="rId1"/>
    <sheet name="page 2-IS" sheetId="2" r:id="rId2"/>
    <sheet name="page 3-BS" sheetId="3" r:id="rId3"/>
    <sheet name="page 4-BS" sheetId="4" r:id="rId4"/>
    <sheet name="page 5-CF" sheetId="5" r:id="rId5"/>
    <sheet name="page 6-changes in Equity" sheetId="6" r:id="rId6"/>
    <sheet name="page 7" sheetId="7" r:id="rId7"/>
    <sheet name="page 8" sheetId="8" r:id="rId8"/>
    <sheet name="page 9-Notes MASB" sheetId="9" r:id="rId9"/>
    <sheet name="page 10-App 9B" sheetId="10" r:id="rId10"/>
    <sheet name="page 11-Notes App 9B" sheetId="11" r:id="rId11"/>
  </sheets>
  <externalReferences>
    <externalReference r:id="rId14"/>
  </externalReferences>
  <definedNames>
    <definedName name="_xlnm.Print_Area" localSheetId="9">'page 10-App 9B'!$A$1:$P$47</definedName>
    <definedName name="_xlnm.Print_Area" localSheetId="10">'page 11-Notes App 9B'!$A$1:$P$68</definedName>
    <definedName name="_xlnm.Print_Area" localSheetId="0">'page 1-IS'!$A$1:$G$49</definedName>
    <definedName name="_xlnm.Print_Area" localSheetId="1">'page 2-IS'!$A$1:$H$43</definedName>
    <definedName name="_xlnm.Print_Area" localSheetId="2">'page 3-BS'!$A$1:$H$35</definedName>
    <definedName name="_xlnm.Print_Area" localSheetId="3">'page 4-BS'!$A$1:$H$44</definedName>
    <definedName name="_xlnm.Print_Area" localSheetId="4">'page 5-CF'!$A$1:$F$79</definedName>
    <definedName name="_xlnm.Print_Area" localSheetId="5">'page 6-changes in Equity'!$A$1:$J$36</definedName>
    <definedName name="_xlnm.Print_Area" localSheetId="6">'page 7'!$A$1:$R$38</definedName>
    <definedName name="_xlnm.Print_Area" localSheetId="7">'page 8'!$A$1:$O$59</definedName>
    <definedName name="_xlnm.Print_Area" localSheetId="8">'page 9-Notes MASB'!$A$1:$P$51</definedName>
    <definedName name="_xlnm.Print_Titles" localSheetId="9">'page 10-App 9B'!$1:$6</definedName>
    <definedName name="_xlnm.Print_Titles" localSheetId="10">'page 11-Notes App 9B'!$1:$6</definedName>
    <definedName name="_xlnm.Print_Titles" localSheetId="0">'page 1-IS'!$1:$13</definedName>
    <definedName name="_xlnm.Print_Titles" localSheetId="8">'page 9-Notes MASB'!$1:$8</definedName>
  </definedNames>
  <calcPr fullCalcOnLoad="1"/>
</workbook>
</file>

<file path=xl/sharedStrings.xml><?xml version="1.0" encoding="utf-8"?>
<sst xmlns="http://schemas.openxmlformats.org/spreadsheetml/2006/main" count="472" uniqueCount="328">
  <si>
    <t>Corporate Proposals</t>
  </si>
  <si>
    <t>There were no purchases or disposals of quoted securities in the current quarter and financial year-to-date.</t>
  </si>
  <si>
    <t>Sales of unquoted investment and/or properties</t>
  </si>
  <si>
    <t>Unsecured</t>
  </si>
  <si>
    <t>Short-term</t>
  </si>
  <si>
    <t>Long-term</t>
  </si>
  <si>
    <t>Bank overdraft - working capital requirement</t>
  </si>
  <si>
    <t xml:space="preserve">Project financing </t>
  </si>
  <si>
    <t>There were no off balance sheet financial instruments in the current quarter and financial year-to-date.</t>
  </si>
  <si>
    <t>Dividend</t>
  </si>
  <si>
    <t>Income tax</t>
  </si>
  <si>
    <t>Deferred tax</t>
  </si>
  <si>
    <t>Current financial year:</t>
  </si>
  <si>
    <t>Cash and cash equivalents at beginning of financial period</t>
  </si>
  <si>
    <t>Reserve on Consolidation</t>
  </si>
  <si>
    <t>(Incorporated in Malaysia)</t>
  </si>
  <si>
    <t>Taxation</t>
  </si>
  <si>
    <t>RM'000</t>
  </si>
  <si>
    <t>PRECEDING YEAR CORRESPONDING PERIOD</t>
  </si>
  <si>
    <t>1)</t>
  </si>
  <si>
    <t>2)</t>
  </si>
  <si>
    <t>3)</t>
  </si>
  <si>
    <t>4)</t>
  </si>
  <si>
    <t>5)</t>
  </si>
  <si>
    <t>6)</t>
  </si>
  <si>
    <t>7)</t>
  </si>
  <si>
    <t>8)</t>
  </si>
  <si>
    <t>Changes in the Composition of the Group</t>
  </si>
  <si>
    <t>9)</t>
  </si>
  <si>
    <t>10)</t>
  </si>
  <si>
    <t>Seasonal or Cyclical Factors</t>
  </si>
  <si>
    <t>11)</t>
  </si>
  <si>
    <t>12)</t>
  </si>
  <si>
    <t>Group Borrowings and Debt Securities</t>
  </si>
  <si>
    <t>Secured</t>
  </si>
  <si>
    <t>Contingent Liabilities</t>
  </si>
  <si>
    <t>Off Balance Sheet Financial Instruments</t>
  </si>
  <si>
    <t>Material Litigation</t>
  </si>
  <si>
    <t>Review of the Performance of the Company and Its Principal Subsidiaries</t>
  </si>
  <si>
    <t xml:space="preserve"> </t>
  </si>
  <si>
    <t>Current assets</t>
  </si>
  <si>
    <t>Cash and bank balances</t>
  </si>
  <si>
    <t>Current liabilities</t>
  </si>
  <si>
    <t>Share capital</t>
  </si>
  <si>
    <t>Share premium</t>
  </si>
  <si>
    <t>(The figures have not been audited)</t>
  </si>
  <si>
    <t>(unaudited)</t>
  </si>
  <si>
    <t>Revenue</t>
  </si>
  <si>
    <t>Finance cost</t>
  </si>
  <si>
    <t>Inventories</t>
  </si>
  <si>
    <t>Shareholders' equity</t>
  </si>
  <si>
    <t xml:space="preserve">Basic </t>
  </si>
  <si>
    <t>Total</t>
  </si>
  <si>
    <t>(RM'000)</t>
  </si>
  <si>
    <t>Audit Qualification</t>
  </si>
  <si>
    <t>Dividends Paid</t>
  </si>
  <si>
    <t>Valuations of Property, Plant &amp; Equipment</t>
  </si>
  <si>
    <t>13)</t>
  </si>
  <si>
    <t>EXPLANATORY NOTES</t>
  </si>
  <si>
    <t>Bank overdraft</t>
  </si>
  <si>
    <t>N/A</t>
  </si>
  <si>
    <t>Material changes in Estimates of Amounts Reported</t>
  </si>
  <si>
    <t>Development</t>
  </si>
  <si>
    <t>Elimination</t>
  </si>
  <si>
    <t>Consolidated</t>
  </si>
  <si>
    <t>REVENUE</t>
  </si>
  <si>
    <t>Total Revenue</t>
  </si>
  <si>
    <t>RESULT</t>
  </si>
  <si>
    <t>AS AT END OF PREVIOUS QUARTER</t>
  </si>
  <si>
    <t>30/09/02</t>
  </si>
  <si>
    <t>AS AT    PRECEDING FINANCIAL       YEAR END</t>
  </si>
  <si>
    <t>AS AT                    END OF      CURRENT QUARTER</t>
  </si>
  <si>
    <t>Tax recoverable</t>
  </si>
  <si>
    <t>External</t>
  </si>
  <si>
    <t>Inter-segment</t>
  </si>
  <si>
    <t>Diluted</t>
  </si>
  <si>
    <t>Total equity</t>
  </si>
  <si>
    <t>Net assets per share attributable to ordinary equity holders of the parent (RM)</t>
  </si>
  <si>
    <t xml:space="preserve">   Equity holders of the parent</t>
  </si>
  <si>
    <t>ASSETS</t>
  </si>
  <si>
    <t>Non-current assets</t>
  </si>
  <si>
    <t xml:space="preserve">   Property, plant &amp; equipment</t>
  </si>
  <si>
    <t xml:space="preserve">   Investment properties</t>
  </si>
  <si>
    <t xml:space="preserve">   Goodwill on consolidation</t>
  </si>
  <si>
    <t>Total assets</t>
  </si>
  <si>
    <t>EQUITY AND LIABILITIES</t>
  </si>
  <si>
    <t>Equity attributable to equity holders of the parent</t>
  </si>
  <si>
    <t xml:space="preserve">   Share capital</t>
  </si>
  <si>
    <t xml:space="preserve">   Share premium</t>
  </si>
  <si>
    <t>Non-current liabilities</t>
  </si>
  <si>
    <t xml:space="preserve">   Deferred tax liabilities</t>
  </si>
  <si>
    <t>Total liabilities</t>
  </si>
  <si>
    <t>TOTAL EQUITY AND LIABILITIES</t>
  </si>
  <si>
    <t>Attributable to equity holders of the parent</t>
  </si>
  <si>
    <t>Earnings Per Share</t>
  </si>
  <si>
    <t>Operating Activities</t>
  </si>
  <si>
    <t>Investing Activities</t>
  </si>
  <si>
    <t>Financing Activities</t>
  </si>
  <si>
    <t>Cash and cash equivalents at end of financial period</t>
  </si>
  <si>
    <t>equity</t>
  </si>
  <si>
    <r>
      <t xml:space="preserve">BINA GOODYEAR BERHAD </t>
    </r>
    <r>
      <rPr>
        <b/>
        <sz val="10"/>
        <rFont val="Times New Roman"/>
        <family val="1"/>
      </rPr>
      <t>(18645-H)</t>
    </r>
  </si>
  <si>
    <t>Depreciation</t>
  </si>
  <si>
    <t>Interest received</t>
  </si>
  <si>
    <t>Interest paid</t>
  </si>
  <si>
    <t xml:space="preserve">Property, plant and equipment </t>
  </si>
  <si>
    <t xml:space="preserve">     - additions</t>
  </si>
  <si>
    <t xml:space="preserve">     - disposal</t>
  </si>
  <si>
    <t>Proceeds from term loan and revolving credit</t>
  </si>
  <si>
    <t>Payment of finance lease liabilities</t>
  </si>
  <si>
    <t>Repayment of term loan and revolving credit</t>
  </si>
  <si>
    <t>Dividend paid</t>
  </si>
  <si>
    <t>Trade and other receivables</t>
  </si>
  <si>
    <t>Amount due from customers on contracts</t>
  </si>
  <si>
    <t>Amount due from associates</t>
  </si>
  <si>
    <t>Deposits, cash and bank balances</t>
  </si>
  <si>
    <t>(Audited)</t>
  </si>
  <si>
    <t>Trade and other payables</t>
  </si>
  <si>
    <t>Borrowings</t>
  </si>
  <si>
    <t xml:space="preserve">   Borrowings</t>
  </si>
  <si>
    <t>Revaluation Reserve</t>
  </si>
  <si>
    <t>Cash and cash equivalents included in the condensed consolidated cash flow statement:</t>
  </si>
  <si>
    <t>Deposits with licensed banks</t>
  </si>
  <si>
    <t>Deposits held under Housing Development Accounts</t>
  </si>
  <si>
    <t>Bank overdrafts</t>
  </si>
  <si>
    <t>Our principal business operations are not significantly affected by seasonality or cyclicality of operations.</t>
  </si>
  <si>
    <t>Items affecting Assets, Liabilities, Equity, Net Income or Cash Flows that are Unusual in Nature, Size and Incidence</t>
  </si>
  <si>
    <t>Changes in Equity/Debt Securities</t>
  </si>
  <si>
    <t>Segmental Reporting</t>
  </si>
  <si>
    <t>Construction</t>
  </si>
  <si>
    <t>&amp; Related</t>
  </si>
  <si>
    <t>Activities</t>
  </si>
  <si>
    <t xml:space="preserve">Property </t>
  </si>
  <si>
    <t>Rental of</t>
  </si>
  <si>
    <t>Machinery &amp;</t>
  </si>
  <si>
    <t xml:space="preserve"> Equipment</t>
  </si>
  <si>
    <t>Manufacturing</t>
  </si>
  <si>
    <t>Segment result</t>
  </si>
  <si>
    <t>Investment and other income</t>
  </si>
  <si>
    <t>Impairment losses</t>
  </si>
  <si>
    <t>Operating Expenses</t>
  </si>
  <si>
    <t>Development expenditure</t>
  </si>
  <si>
    <t>The valuation of property, plant and equipment has been brought forward without amendment from the latest audited financial statements.</t>
  </si>
  <si>
    <t>ADDITIONAL INFORMATION AS REQUIRED BY PARAGRAPH 9.22 OF BURSA MALAYSIA LISTING REQUIREMENT</t>
  </si>
  <si>
    <t>A)</t>
  </si>
  <si>
    <t>B)</t>
  </si>
  <si>
    <t>C)</t>
  </si>
  <si>
    <t>D)</t>
  </si>
  <si>
    <t>E)</t>
  </si>
  <si>
    <t>F)</t>
  </si>
  <si>
    <t>G)</t>
  </si>
  <si>
    <t>H)</t>
  </si>
  <si>
    <t>I)</t>
  </si>
  <si>
    <t>J)</t>
  </si>
  <si>
    <t>K)</t>
  </si>
  <si>
    <t>L)</t>
  </si>
  <si>
    <t>Change</t>
  </si>
  <si>
    <t>%</t>
  </si>
  <si>
    <t>Current</t>
  </si>
  <si>
    <t>Quarter</t>
  </si>
  <si>
    <t>Immediate</t>
  </si>
  <si>
    <t>Preceding</t>
  </si>
  <si>
    <t>Description</t>
  </si>
  <si>
    <t>Turnover</t>
  </si>
  <si>
    <t>Prospects for the Current Financial Year</t>
  </si>
  <si>
    <t>Profit Forecast</t>
  </si>
  <si>
    <t>The Group did not issue any profit forecast during the current quarter and financial year-to-date.</t>
  </si>
  <si>
    <t>Year-To-Date</t>
  </si>
  <si>
    <t>Malaysian Income Tax</t>
  </si>
  <si>
    <t>Under/(over) provision for previous years</t>
  </si>
  <si>
    <t>Transfer to/(from) deferred tax</t>
  </si>
  <si>
    <t>Quoted securities</t>
  </si>
  <si>
    <t>Hire Purchase</t>
  </si>
  <si>
    <t>Adjustments:</t>
  </si>
  <si>
    <t>Receivables</t>
  </si>
  <si>
    <t>Payables</t>
  </si>
  <si>
    <t>Taxation paid</t>
  </si>
  <si>
    <t>Bank guarantee</t>
  </si>
  <si>
    <t>Corporate guarantee</t>
  </si>
  <si>
    <t>Issued to project principals as performance bond to guarantee the construction and completion of projects undertaken by the Group.</t>
  </si>
  <si>
    <t>In favour of suppliers of goods for credit terms and contract performance granted to the Group and in favour of financial institutions for banking facilities granted to its subsidiaries.</t>
  </si>
  <si>
    <t>Investment properties</t>
  </si>
  <si>
    <t>Tax credit/refund</t>
  </si>
  <si>
    <t>Term Loan</t>
  </si>
  <si>
    <t>Fixed deposits pledged with licensed bank</t>
  </si>
  <si>
    <t>Amortisation of prepaid lease payment</t>
  </si>
  <si>
    <t xml:space="preserve">   Pepaid lease payment</t>
  </si>
  <si>
    <t>Material  Subsequent Events</t>
  </si>
  <si>
    <t>There was no dividend paid during the current quarter.</t>
  </si>
  <si>
    <t>Loss / (gain) on disposal of investment properties</t>
  </si>
  <si>
    <t>Allowance for doubtful debts</t>
  </si>
  <si>
    <t xml:space="preserve">CURRENT YEAR QUARTER </t>
  </si>
  <si>
    <t xml:space="preserve">CURRENT YEAR TO DATE </t>
  </si>
  <si>
    <t>-</t>
  </si>
  <si>
    <t>Tax refund</t>
  </si>
  <si>
    <t>Addition of prepaid land lease payment</t>
  </si>
  <si>
    <t>Proceed from disposal of investment in subsidiary company</t>
  </si>
  <si>
    <t>Proceeds from issuance of Share Capital</t>
  </si>
  <si>
    <t>As at 1 July 2011</t>
  </si>
  <si>
    <t>There were no issuances and repayment of debt and equity securities, share buybacks, share cancellations, shares held as treasury shares and resale of treasury shares during the current quarter and financial year-to-date.</t>
  </si>
  <si>
    <t>There were no changes in the composition of the Group for the current quarter and financial year-to-date.</t>
  </si>
  <si>
    <t>There were no sales or disposal of unquoted investment and/or properties in the current quarter.</t>
  </si>
  <si>
    <t>Finance income</t>
  </si>
  <si>
    <t xml:space="preserve">Finance income </t>
  </si>
  <si>
    <t xml:space="preserve">CONDENSED CONSOLIDATED STATEMENT OF COMPREHENSIVE INCOME </t>
  </si>
  <si>
    <t>CONDENSED CONSOLIDATED STATEMENT OF FINANCIAL POSITION</t>
  </si>
  <si>
    <t>CONDENSED CONSOLIDATED STATEMENT OF FINANCIAL POSITION cont'd</t>
  </si>
  <si>
    <t>CONDENSED CONSOLIDATED STATEMENT OF CASH FLOWS</t>
  </si>
  <si>
    <t xml:space="preserve"> CONDENSED CONSOLIDATED STATEMENT OF CHANGES IN EQUITY</t>
  </si>
  <si>
    <t xml:space="preserve">        Non-</t>
  </si>
  <si>
    <t xml:space="preserve">   Non-controlling interest</t>
  </si>
  <si>
    <t>controlling interest</t>
  </si>
  <si>
    <t xml:space="preserve">The interim financial statements are unaudited and  have been prepared in accordance with the requirements of Financial Reporting Standard ("FRS")  134 “Interim Financial Reporting” and the applicable disclosure provisions of the Listing Requirements of Bursa Malaysia Securities Berhad. </t>
  </si>
  <si>
    <t>30/06/12</t>
  </si>
  <si>
    <t>CONTINUING OPERATIONS</t>
  </si>
  <si>
    <t>DISCONTINUED OPERATIONS</t>
  </si>
  <si>
    <t>Profit for the year from discountinued operation, net of tax</t>
  </si>
  <si>
    <t>Loss on disposal of investment in subsidiary company</t>
  </si>
  <si>
    <t>As at 30 June 2012</t>
  </si>
  <si>
    <t>Disposal of a subsidiary</t>
  </si>
  <si>
    <t>Issuance of shares</t>
  </si>
  <si>
    <t>Impairment loss on investment in associated company</t>
  </si>
  <si>
    <t>Loss on disposal of investment</t>
  </si>
  <si>
    <t>(Unaudited)</t>
  </si>
  <si>
    <t xml:space="preserve">CONDENSED CONSOLIDATED INCOME STATEMENT </t>
  </si>
  <si>
    <t>Property, plant and equipment written off</t>
  </si>
  <si>
    <t>There were no dividends declared by the Group in the current quarter under review.</t>
  </si>
  <si>
    <t>Written Back of Impairment loss</t>
  </si>
  <si>
    <t>14)</t>
  </si>
  <si>
    <t>Realised and Unrealised Retained Earnings</t>
  </si>
  <si>
    <t xml:space="preserve">Realised </t>
  </si>
  <si>
    <t>Unrealised</t>
  </si>
  <si>
    <t>Total retained earnings</t>
  </si>
  <si>
    <t>M)</t>
  </si>
  <si>
    <t>Significant Related Party Transactions</t>
  </si>
  <si>
    <t>Basis of Preparation</t>
  </si>
  <si>
    <t xml:space="preserve">CURRENT QUARTER </t>
  </si>
  <si>
    <t>The changes in contingent liabilities since 30 June 2012 are as follows:</t>
  </si>
  <si>
    <t>- As at 1 July 2012</t>
  </si>
  <si>
    <t>- Increase/(decrease) during the financial period-to-date</t>
  </si>
  <si>
    <t>As at 1 July 2012</t>
  </si>
  <si>
    <t xml:space="preserve">PRECEDING YEAR  CORRESPONDING QUARTER    </t>
  </si>
  <si>
    <t xml:space="preserve">PRECEDING YEAR CORRESPONDING PERIOD                  </t>
  </si>
  <si>
    <t xml:space="preserve">    Amount due to customers</t>
  </si>
  <si>
    <t xml:space="preserve">PRECEDING YEAR CORRESPONDING PERIOD                    </t>
  </si>
  <si>
    <t xml:space="preserve">PRECEDING YEAR  CORRESPONDING QUARTER       </t>
  </si>
  <si>
    <t>Operating  loss</t>
  </si>
  <si>
    <t>Loss before tax</t>
  </si>
  <si>
    <t>Loss for the period</t>
  </si>
  <si>
    <t>Loss attributable to:</t>
  </si>
  <si>
    <t>Loss per share attributable to equity holders of the parent (sen)</t>
  </si>
  <si>
    <t xml:space="preserve">   Accumulated losses</t>
  </si>
  <si>
    <t>Loss before taxation from continuing operations</t>
  </si>
  <si>
    <t>Gain on disposal of property, plant and equipment</t>
  </si>
  <si>
    <t>Operating loss before working capital changes</t>
  </si>
  <si>
    <t>Total comprehensive loss for the period</t>
  </si>
  <si>
    <t>(Accumulated loss) / Retained Profits</t>
  </si>
  <si>
    <t>Provision for doubtful debts</t>
  </si>
  <si>
    <t>Provision for amount due from customers on contracts</t>
  </si>
  <si>
    <t>EXCEPTIONAL ITEMS (related to prior year)</t>
  </si>
  <si>
    <t>Total loss</t>
  </si>
  <si>
    <t>The Group is actively looking for construction projects to improve its revenue and profitability, and measures to reduce costs.</t>
  </si>
  <si>
    <t>There were no corporate proposals announced in the current quarter and financial year-to-date.  However, on 19 November 2012, it was announced that the Company was considered an Affected Listed Issuer under Practice Note 17 of the Bursa Malaysia Securities Berhad's Main Market Listing Requirements ("the MMLR").  Accordingly, the Company is required to inter alia submit a regularisation plan to the relevant authority within 12 months from the date of such announcement.  The Company is currently in the process of formulating such regularisation plan.</t>
  </si>
  <si>
    <t>Transactions between the Company and its subsidiary companies are as follows:</t>
  </si>
  <si>
    <t>Machinery rental paid/payable to subsidiary</t>
  </si>
  <si>
    <t>- Seranta Machinery and Equipment Sdn Bhd</t>
  </si>
  <si>
    <t>Less: Consolidation adjustments</t>
  </si>
  <si>
    <t>Exceptional items</t>
  </si>
  <si>
    <t>Total loss attributable to:</t>
  </si>
  <si>
    <t>Provision for Liquidated Ascertain Damages expense</t>
  </si>
  <si>
    <t>Total loss before taxation</t>
  </si>
  <si>
    <t>Cash generated from operation</t>
  </si>
  <si>
    <t>Net cash generated from operating activities</t>
  </si>
  <si>
    <t>Net cash generated from/(used in) investing activities</t>
  </si>
  <si>
    <t>Net cash (used in)/generated from financing activities</t>
  </si>
  <si>
    <t>Net increase in cash and cash equivalents</t>
  </si>
  <si>
    <t>Material Changes in Loss Before Tax in the Current Quarter as compared with the Immediate Preceding Quarter</t>
  </si>
  <si>
    <t xml:space="preserve">Loss for the period </t>
  </si>
  <si>
    <t>Fixed deposits pledged to licensed banks</t>
  </si>
  <si>
    <t>There were no unusual items affecting assets, liabilities, equity, net income and cash flows for the current  quarter and financial period-to-date, other than the exceptional items noted.</t>
  </si>
  <si>
    <t>The audit report for the Group's preceding financial year was unmodified but the external auditors had issued an Addendum to their Audit Report on 5 December 2012.</t>
  </si>
  <si>
    <t>i)</t>
  </si>
  <si>
    <t>ii)</t>
  </si>
  <si>
    <t>Bad debts written off</t>
  </si>
  <si>
    <t>(The condensed consolidated income statement should be read in conjunction with the audited financial statements for the financial year ended 30 June 2012 and the accompanying explanatory notes attached to this interim financial report)</t>
  </si>
  <si>
    <t>(The condensed consolidated statement of comprehensive income should be read in conjunction with the audited financial statements for the financial year ended 30 June 2012 and the accompanying explanatory notes attached to this interim financial report)</t>
  </si>
  <si>
    <t>(The condensed consolidated statement of financial position should be read in conjunction with the audited financial statements for the financial year ended 30 June 2012 and the accompanying explanatory notes attached to this interim financial report)</t>
  </si>
  <si>
    <t>(The condensed consolidated statement of cash flows should be read in conjunction with the audited financial statements for the financial year ended 30 June 2012 and the accompanying explanatory notes attached to this interim financial report)</t>
  </si>
  <si>
    <t>(The condensed consolidated statement of changes in equity should be read in conjunction with the audited financial statements for the financial year ended 30 June 2012 and the accompanying explanatory notes attached to this interim financial report)</t>
  </si>
  <si>
    <t>iii)</t>
  </si>
  <si>
    <t>EXCEPTIONAL ITEMS</t>
  </si>
  <si>
    <t>Provision for amount due from customers on contracts  (related to prior year)</t>
  </si>
  <si>
    <t>Allowance for doubtful debts  (related to prior year)</t>
  </si>
  <si>
    <t>N)</t>
  </si>
  <si>
    <t>Exceptional Items</t>
  </si>
  <si>
    <t>Interim report for the financial period ended 30 June 2013</t>
  </si>
  <si>
    <t>30/6/13</t>
  </si>
  <si>
    <t>30/6/12</t>
  </si>
  <si>
    <t>other income</t>
  </si>
  <si>
    <t>tax</t>
  </si>
  <si>
    <t>Fdint+FI</t>
  </si>
  <si>
    <t>Loan, Oth&amp;HPInt+FC</t>
  </si>
  <si>
    <t>P Bank Guarantee Charges</t>
  </si>
  <si>
    <t>retrenchment</t>
  </si>
  <si>
    <t>12 Months Ended</t>
  </si>
  <si>
    <t>As at 30 June 2013</t>
  </si>
  <si>
    <t>INDIVIDUAL QUARTER (Q4)</t>
  </si>
  <si>
    <t>CUMULATIVE QUARTER (12 Mths)</t>
  </si>
  <si>
    <t>12 Months Ended 30 June 2013</t>
  </si>
  <si>
    <t>12 Months Ended 30 June 2012</t>
  </si>
  <si>
    <t>- As at 30 June 2013</t>
  </si>
  <si>
    <t xml:space="preserve">Effective from the 1st August 2013, Bina Goodyear Berhad (“BGB or the Company”) officially relocated to Unit 502, Block B, Phileo Damansara 2, No 15, Jalan 16/11 Off Jalan Damansara, 46350 Petaling Jaya, Selangor Darul Ehsan. </t>
  </si>
  <si>
    <t>The Group borrowings as at 30 June 2013 are as follows:</t>
  </si>
  <si>
    <t>The retained earnings as at 30 June 2013 are analysed as follows:</t>
  </si>
  <si>
    <t>31/3/13</t>
  </si>
  <si>
    <t>related to retention sum</t>
  </si>
  <si>
    <t>The interim financial statements should be read in conjunction with the audited financial statements of the Group for the financial year ended 30 June 2012.  These explanatory notes attached to the interim financial statements provide an explanation of events and transactions that are significant to an understanding of the changes in the financial position and performance of the Group since the financial year ended 30 June 2012.</t>
  </si>
  <si>
    <t>The significant accounting policies adopted in the unaudited interim financial statements are consistent with those adopted in the Group's audited financial statements for the financial year ended 30 June 2012.</t>
  </si>
  <si>
    <t>The basic earnings per share has been calculated based on consolidated loss after taxation and minority interest of RM 127,977,000 (FY 2012: loss RM38,578,000) and on the weighted average number of shares in issue during the period of 50,879,800 (FY 2012: 50,879,800).</t>
  </si>
  <si>
    <t>Performance guarantee called</t>
  </si>
  <si>
    <t>- Exceptional item - performance guarantee called</t>
  </si>
  <si>
    <t xml:space="preserve">The exceptional items are disclosed on the face of the Condensed Income Statement. The provision for amount due from customer on contracts (prior year) relates to unrecoverable work-in-progress, highlighted in earlier quarters. The performance bond called pertains to the bank guarantee from AmBank(M) Berhad called by a customer on 31 March 2013, as mentioned in (L) above.  In addition to the previously provided for doubtful debts, in the current quarter, an additional provision was made in relation to the impairment on the retention sum amounting to RM27,429,948 in respect of those past projects. </t>
  </si>
  <si>
    <t>On 16 August 2013, BGB had obtained the restraining order which restrain any and all proceedings and/or actions and/or further proceedings in any suits and/or proceedings and/or actions against BGB for a period of 90 days from 16 August 2013 pursuant to Section 176(10) and (10A) of the Companies Act 1965.</t>
  </si>
  <si>
    <t>BGB had been served with an Order dated 20 June 2013 by Ambank (M) Berhad’s solicitors appointing Lim Tian Huat as the provisional liquidator of the Company.  The Company has filed an application to set aside the order, which is adjourned for hearing on 28 August 2013.</t>
  </si>
  <si>
    <t xml:space="preserve">As mentioned above in (J) (i) above, the Unit 502, Block B, Phileo Damansara 2, No 15, Jalan 16/11 Off Jalan Damansara, 46350 Petaling Jaya, Selangor Darul Ehsan belongs to EKL Ventures Sdn Bhd, a company in which BGB’s current Executive Director, Mr Eng Kim Leng is one of the shareholders and directors of the said company. The rental charged is at prevailing market rates.  </t>
  </si>
  <si>
    <t>The Group recorded nil value on turnover and profit before tax of approximately RM1.127 million for the current quarter as compared to RM3.83 million and loss before tax of  approximately RM0.76 million in the immediate preceding quarter.  Although there was no turnover recorded as a result of the cessation of projects, the profit in the current quarter is due to the reversal of FRS 139 adjustments mainly on retention sums in respect of the impairment of retention sums. The reasons for the impairment of retention sums is mentioned in (1) above.</t>
  </si>
  <si>
    <t>The income tax above is in relation to the tax refund received by Seranta Machinery and Equipment Sdn Bhd, one of the subsidiaries of the Group.</t>
  </si>
  <si>
    <t>During the quarter under review, there was no turnover recorded as all projects had ceased. The group registered a profit before tax of approximately RM1.13 million (arising from a reversal of FRS 139 adjustments relating to the retention sum on impairment) compared to a loss of approximately RM13.88 million for the preceding year corresponding quarter. The Group had additionally impaired approximately RM27.4 million retention sums during the quarter. The impairment arose from the deteriorating conditions with regards to the release of the retention sums with certain developers since the project activities had ceased.</t>
  </si>
  <si>
    <t>The Group has made annoucements on all material litigations to Bursa Malaysia, including those mentioned in this quarterly results announcement. Kindly refer to the Company's announcements for details of the material litigation.</t>
  </si>
</sst>
</file>

<file path=xl/styles.xml><?xml version="1.0" encoding="utf-8"?>
<styleSheet xmlns="http://schemas.openxmlformats.org/spreadsheetml/2006/main">
  <numFmts count="4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mm/dd/yy"/>
    <numFmt numFmtId="199" formatCode="_(* #,##0.0_);_(* \(#,##0.0\);_(* &quot;-&quot;_);_(@_)"/>
    <numFmt numFmtId="200" formatCode="_(* #,##0.00_);_(* \(#,##0.00\);_(* &quot;-&quot;_);_(@_)"/>
    <numFmt numFmtId="201" formatCode="_(* #,##0.000_);_(* \(#,##0.000\);_(* &quot;-&quot;???_);_(@_)"/>
    <numFmt numFmtId="202" formatCode="0.00_);\(0.00\)"/>
    <numFmt numFmtId="203" formatCode="_(* #,##0.000_);_(* \(#,##0.000\);_(* &quot;-&quot;??_);_(@_)"/>
    <numFmt numFmtId="204" formatCode="[$€-2]\ #,##0.00_);[Red]\([$€-2]\ #,##0.00\)"/>
  </numFmts>
  <fonts count="55">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8.5"/>
      <name val="Times New Roman"/>
      <family val="1"/>
    </font>
    <font>
      <sz val="9"/>
      <name val="Arial"/>
      <family val="2"/>
    </font>
    <font>
      <b/>
      <sz val="9"/>
      <name val="Arial"/>
      <family val="2"/>
    </font>
    <font>
      <i/>
      <sz val="9"/>
      <name val="Times New Roman"/>
      <family val="1"/>
    </font>
    <font>
      <b/>
      <sz val="8"/>
      <name val="Times New Roman"/>
      <family val="1"/>
    </font>
    <font>
      <u val="single"/>
      <sz val="9"/>
      <color indexed="12"/>
      <name val="Arial"/>
      <family val="2"/>
    </font>
    <font>
      <u val="single"/>
      <sz val="9"/>
      <color indexed="36"/>
      <name val="Arial"/>
      <family val="2"/>
    </font>
    <font>
      <u val="single"/>
      <sz val="9"/>
      <name val="Times New Roman"/>
      <family val="1"/>
    </font>
    <font>
      <b/>
      <sz val="10"/>
      <name val="Terminal"/>
      <family val="3"/>
    </font>
    <font>
      <u val="single"/>
      <sz val="10"/>
      <name val="Times New Roman"/>
      <family val="1"/>
    </font>
    <font>
      <sz val="10"/>
      <name val="Tahoma"/>
      <family val="2"/>
    </font>
    <font>
      <b/>
      <sz val="9"/>
      <color indexed="10"/>
      <name val="Times New Roman"/>
      <family val="1"/>
    </font>
    <font>
      <sz val="9"/>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0" borderId="0">
      <alignment/>
      <protection/>
    </xf>
    <xf numFmtId="0" fontId="6" fillId="0" borderId="0">
      <alignment/>
      <protection/>
    </xf>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16">
    <xf numFmtId="0" fontId="0" fillId="0" borderId="0" xfId="0" applyAlignment="1">
      <alignment/>
    </xf>
    <xf numFmtId="0" fontId="1" fillId="0" borderId="0" xfId="0" applyFont="1" applyAlignment="1">
      <alignment/>
    </xf>
    <xf numFmtId="0" fontId="1" fillId="0" borderId="0" xfId="0" applyFont="1" applyAlignment="1">
      <alignment/>
    </xf>
    <xf numFmtId="0" fontId="3" fillId="0" borderId="0" xfId="0" applyFont="1" applyFill="1" applyAlignment="1">
      <alignment/>
    </xf>
    <xf numFmtId="0" fontId="1" fillId="0" borderId="0" xfId="0" applyFont="1" applyFill="1" applyAlignment="1">
      <alignment/>
    </xf>
    <xf numFmtId="179" fontId="1" fillId="0" borderId="0" xfId="42" applyNumberFormat="1" applyFont="1" applyFill="1" applyAlignment="1">
      <alignment/>
    </xf>
    <xf numFmtId="0" fontId="1" fillId="0" borderId="0" xfId="0" applyFont="1" applyFill="1" applyBorder="1" applyAlignment="1">
      <alignment/>
    </xf>
    <xf numFmtId="0" fontId="7" fillId="0" borderId="0" xfId="0" applyFont="1" applyFill="1" applyAlignment="1">
      <alignment horizontal="right" vertical="top" wrapText="1"/>
    </xf>
    <xf numFmtId="14" fontId="7" fillId="0" borderId="0" xfId="0" applyNumberFormat="1" applyFont="1" applyFill="1" applyAlignment="1">
      <alignment horizontal="right"/>
    </xf>
    <xf numFmtId="0" fontId="7" fillId="0" borderId="0" xfId="0" applyFont="1" applyFill="1" applyAlignment="1">
      <alignment horizontal="right"/>
    </xf>
    <xf numFmtId="179" fontId="7" fillId="0" borderId="0" xfId="42" applyNumberFormat="1" applyFont="1" applyFill="1" applyAlignment="1">
      <alignment/>
    </xf>
    <xf numFmtId="0" fontId="2" fillId="0" borderId="0" xfId="0" applyFont="1" applyFill="1" applyAlignment="1">
      <alignment/>
    </xf>
    <xf numFmtId="0" fontId="1" fillId="0" borderId="0" xfId="0" applyFont="1" applyFill="1" applyBorder="1" applyAlignment="1">
      <alignment/>
    </xf>
    <xf numFmtId="0" fontId="12" fillId="0" borderId="0" xfId="0" applyFont="1" applyFill="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Alignment="1">
      <alignment/>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179" fontId="2" fillId="0" borderId="0" xfId="42" applyNumberFormat="1" applyFont="1" applyFill="1" applyAlignment="1">
      <alignment/>
    </xf>
    <xf numFmtId="0" fontId="1" fillId="0" borderId="0" xfId="0" applyFont="1" applyFill="1" applyAlignment="1">
      <alignment wrapText="1"/>
    </xf>
    <xf numFmtId="179" fontId="3" fillId="0" borderId="0" xfId="42" applyNumberFormat="1" applyFont="1" applyFill="1" applyBorder="1" applyAlignment="1">
      <alignment horizontal="right"/>
    </xf>
    <xf numFmtId="0" fontId="3" fillId="0" borderId="0" xfId="0" applyFont="1" applyFill="1" applyAlignment="1">
      <alignment wrapText="1"/>
    </xf>
    <xf numFmtId="15" fontId="7" fillId="0" borderId="0" xfId="0" applyNumberFormat="1" applyFont="1" applyFill="1" applyAlignment="1" quotePrefix="1">
      <alignment horizontal="right"/>
    </xf>
    <xf numFmtId="179" fontId="1" fillId="0" borderId="0" xfId="42" applyNumberFormat="1" applyFont="1" applyFill="1" applyBorder="1" applyAlignment="1">
      <alignment horizontal="right"/>
    </xf>
    <xf numFmtId="0" fontId="1" fillId="0" borderId="0" xfId="0" applyFont="1" applyFill="1" applyBorder="1" applyAlignment="1">
      <alignment horizontal="right"/>
    </xf>
    <xf numFmtId="14" fontId="7" fillId="0" borderId="0" xfId="0" applyNumberFormat="1" applyFont="1" applyFill="1" applyAlignment="1" quotePrefix="1">
      <alignment horizontal="right"/>
    </xf>
    <xf numFmtId="179" fontId="2" fillId="0" borderId="0" xfId="42" applyNumberFormat="1" applyFont="1" applyFill="1" applyBorder="1" applyAlignment="1">
      <alignment/>
    </xf>
    <xf numFmtId="14" fontId="7" fillId="0" borderId="0" xfId="0" applyNumberFormat="1" applyFont="1" applyFill="1" applyBorder="1" applyAlignment="1">
      <alignment horizontal="right"/>
    </xf>
    <xf numFmtId="0" fontId="7" fillId="0" borderId="0" xfId="0" applyFont="1" applyFill="1" applyBorder="1" applyAlignment="1">
      <alignment horizontal="right"/>
    </xf>
    <xf numFmtId="43" fontId="3" fillId="0" borderId="0" xfId="0" applyNumberFormat="1" applyFont="1" applyFill="1" applyBorder="1" applyAlignment="1">
      <alignment horizontal="right"/>
    </xf>
    <xf numFmtId="0" fontId="2" fillId="0" borderId="0" xfId="0" applyFont="1" applyFill="1" applyAlignment="1">
      <alignment horizontal="left" wrapText="1" indent="1"/>
    </xf>
    <xf numFmtId="0" fontId="2" fillId="0" borderId="0" xfId="0" applyFont="1" applyFill="1" applyAlignment="1">
      <alignment wrapText="1"/>
    </xf>
    <xf numFmtId="41" fontId="1" fillId="0" borderId="0" xfId="0" applyNumberFormat="1" applyFont="1" applyFill="1" applyAlignment="1">
      <alignment/>
    </xf>
    <xf numFmtId="41" fontId="3" fillId="0" borderId="0" xfId="0" applyNumberFormat="1" applyFont="1" applyFill="1" applyBorder="1" applyAlignment="1">
      <alignment horizontal="right"/>
    </xf>
    <xf numFmtId="41" fontId="7" fillId="0" borderId="0" xfId="0" applyNumberFormat="1" applyFont="1" applyFill="1" applyAlignment="1">
      <alignment horizontal="right"/>
    </xf>
    <xf numFmtId="41" fontId="2" fillId="0" borderId="0" xfId="42" applyNumberFormat="1" applyFont="1" applyFill="1" applyAlignment="1">
      <alignment/>
    </xf>
    <xf numFmtId="41" fontId="2" fillId="0" borderId="10" xfId="42" applyNumberFormat="1" applyFont="1" applyFill="1" applyBorder="1" applyAlignment="1">
      <alignment/>
    </xf>
    <xf numFmtId="41" fontId="2" fillId="0" borderId="0" xfId="42" applyNumberFormat="1" applyFont="1" applyFill="1" applyBorder="1" applyAlignment="1">
      <alignment/>
    </xf>
    <xf numFmtId="41" fontId="2" fillId="0" borderId="11" xfId="42" applyNumberFormat="1" applyFont="1" applyFill="1" applyBorder="1" applyAlignment="1">
      <alignment/>
    </xf>
    <xf numFmtId="41" fontId="2" fillId="0" borderId="12" xfId="42" applyNumberFormat="1" applyFont="1" applyFill="1" applyBorder="1" applyAlignment="1">
      <alignment/>
    </xf>
    <xf numFmtId="41" fontId="2" fillId="0" borderId="13" xfId="42" applyNumberFormat="1" applyFont="1" applyFill="1" applyBorder="1" applyAlignment="1">
      <alignment/>
    </xf>
    <xf numFmtId="41" fontId="3" fillId="0" borderId="0" xfId="0" applyNumberFormat="1" applyFont="1" applyFill="1" applyAlignment="1">
      <alignment/>
    </xf>
    <xf numFmtId="0" fontId="1" fillId="0" borderId="0" xfId="0" applyFont="1" applyFill="1" applyAlignment="1">
      <alignment horizontal="justify"/>
    </xf>
    <xf numFmtId="41" fontId="2" fillId="0" borderId="14" xfId="42" applyNumberFormat="1" applyFont="1" applyFill="1" applyBorder="1" applyAlignment="1">
      <alignment/>
    </xf>
    <xf numFmtId="41" fontId="2" fillId="0" borderId="15" xfId="42" applyNumberFormat="1" applyFont="1" applyFill="1" applyBorder="1" applyAlignment="1">
      <alignment/>
    </xf>
    <xf numFmtId="41" fontId="2" fillId="0" borderId="16" xfId="42" applyNumberFormat="1" applyFont="1" applyFill="1" applyBorder="1" applyAlignment="1">
      <alignment/>
    </xf>
    <xf numFmtId="0" fontId="3" fillId="0" borderId="0" xfId="0" applyFont="1" applyFill="1" applyAlignment="1">
      <alignment/>
    </xf>
    <xf numFmtId="0" fontId="3" fillId="0" borderId="0" xfId="0" applyFont="1" applyFill="1" applyAlignment="1">
      <alignment horizontal="justify" wrapText="1"/>
    </xf>
    <xf numFmtId="0" fontId="1" fillId="0" borderId="0" xfId="0" applyFont="1" applyFill="1" applyAlignment="1">
      <alignment horizontal="justify" wrapText="1"/>
    </xf>
    <xf numFmtId="0" fontId="0" fillId="0" borderId="0" xfId="0" applyFont="1" applyAlignment="1">
      <alignment horizontal="justify" wrapText="1"/>
    </xf>
    <xf numFmtId="0" fontId="4" fillId="32" borderId="0" xfId="0" applyFont="1" applyFill="1" applyBorder="1" applyAlignment="1">
      <alignment horizontal="center"/>
    </xf>
    <xf numFmtId="0" fontId="1" fillId="32" borderId="0" xfId="0" applyFont="1" applyFill="1" applyBorder="1" applyAlignment="1">
      <alignment/>
    </xf>
    <xf numFmtId="0" fontId="2" fillId="32" borderId="0" xfId="0" applyFont="1" applyFill="1" applyBorder="1" applyAlignment="1">
      <alignment horizontal="center"/>
    </xf>
    <xf numFmtId="0" fontId="3" fillId="32" borderId="0" xfId="0" applyFont="1" applyFill="1" applyBorder="1" applyAlignment="1">
      <alignment/>
    </xf>
    <xf numFmtId="0" fontId="1" fillId="32" borderId="0" xfId="0" applyFont="1" applyFill="1" applyBorder="1" applyAlignment="1">
      <alignment/>
    </xf>
    <xf numFmtId="41" fontId="1" fillId="32" borderId="0" xfId="0" applyNumberFormat="1" applyFont="1" applyFill="1" applyBorder="1" applyAlignment="1">
      <alignment/>
    </xf>
    <xf numFmtId="15" fontId="1" fillId="0" borderId="0" xfId="0" applyNumberFormat="1" applyFont="1" applyAlignment="1" quotePrefix="1">
      <alignment/>
    </xf>
    <xf numFmtId="0" fontId="1" fillId="32" borderId="0" xfId="0" applyFont="1" applyFill="1" applyAlignment="1">
      <alignment/>
    </xf>
    <xf numFmtId="179" fontId="1" fillId="32" borderId="0" xfId="42" applyNumberFormat="1" applyFont="1" applyFill="1" applyAlignment="1">
      <alignment/>
    </xf>
    <xf numFmtId="0" fontId="3" fillId="32" borderId="0" xfId="0" applyFont="1" applyFill="1" applyAlignment="1">
      <alignment/>
    </xf>
    <xf numFmtId="41" fontId="1" fillId="32" borderId="0" xfId="0" applyNumberFormat="1" applyFont="1" applyFill="1" applyAlignment="1">
      <alignment/>
    </xf>
    <xf numFmtId="41" fontId="3" fillId="32" borderId="0" xfId="0" applyNumberFormat="1" applyFont="1" applyFill="1" applyBorder="1" applyAlignment="1">
      <alignment horizontal="right"/>
    </xf>
    <xf numFmtId="41" fontId="3" fillId="32" borderId="0" xfId="42" applyNumberFormat="1" applyFont="1" applyFill="1" applyBorder="1" applyAlignment="1">
      <alignment horizontal="right"/>
    </xf>
    <xf numFmtId="0" fontId="1" fillId="32" borderId="0" xfId="0" applyFont="1" applyFill="1" applyAlignment="1">
      <alignment horizontal="justify" vertical="top"/>
    </xf>
    <xf numFmtId="0" fontId="5" fillId="32" borderId="0" xfId="0" applyFont="1" applyFill="1" applyAlignment="1">
      <alignment/>
    </xf>
    <xf numFmtId="0" fontId="6" fillId="32" borderId="0" xfId="0" applyFont="1" applyFill="1" applyAlignment="1">
      <alignment/>
    </xf>
    <xf numFmtId="0" fontId="3" fillId="32" borderId="0" xfId="0" applyFont="1" applyFill="1" applyBorder="1" applyAlignment="1">
      <alignment/>
    </xf>
    <xf numFmtId="0" fontId="3" fillId="32" borderId="0" xfId="0" applyFont="1" applyFill="1" applyAlignment="1">
      <alignment vertical="top"/>
    </xf>
    <xf numFmtId="0" fontId="1" fillId="32" borderId="0" xfId="0" applyFont="1" applyFill="1" applyAlignment="1">
      <alignment horizontal="justify"/>
    </xf>
    <xf numFmtId="0" fontId="1" fillId="32" borderId="0" xfId="0" applyFont="1" applyFill="1" applyBorder="1" applyAlignment="1">
      <alignment horizontal="justify"/>
    </xf>
    <xf numFmtId="41" fontId="1" fillId="32" borderId="12" xfId="0" applyNumberFormat="1" applyFont="1" applyFill="1" applyBorder="1" applyAlignment="1">
      <alignment/>
    </xf>
    <xf numFmtId="15" fontId="1" fillId="32" borderId="0" xfId="0" applyNumberFormat="1" applyFont="1" applyFill="1" applyAlignment="1" quotePrefix="1">
      <alignment/>
    </xf>
    <xf numFmtId="0" fontId="3" fillId="32" borderId="0" xfId="0" applyFont="1" applyFill="1" applyAlignment="1">
      <alignment horizontal="justify" vertical="top"/>
    </xf>
    <xf numFmtId="41" fontId="1" fillId="32" borderId="0" xfId="0" applyNumberFormat="1" applyFont="1" applyFill="1" applyBorder="1" applyAlignment="1">
      <alignment horizontal="right"/>
    </xf>
    <xf numFmtId="0" fontId="1" fillId="32" borderId="0" xfId="0" applyFont="1" applyFill="1" applyBorder="1" applyAlignment="1">
      <alignment horizontal="right"/>
    </xf>
    <xf numFmtId="179" fontId="1" fillId="32" borderId="0" xfId="42" applyNumberFormat="1" applyFont="1" applyFill="1" applyBorder="1" applyAlignment="1">
      <alignment horizontal="right"/>
    </xf>
    <xf numFmtId="41" fontId="1" fillId="32" borderId="0" xfId="42" applyNumberFormat="1" applyFont="1" applyFill="1" applyBorder="1" applyAlignment="1">
      <alignment horizontal="right"/>
    </xf>
    <xf numFmtId="41" fontId="1" fillId="32" borderId="11" xfId="42" applyNumberFormat="1" applyFont="1" applyFill="1" applyBorder="1" applyAlignment="1">
      <alignment horizontal="right"/>
    </xf>
    <xf numFmtId="0" fontId="1" fillId="32" borderId="0" xfId="0" applyFont="1" applyFill="1" applyAlignment="1">
      <alignment wrapText="1"/>
    </xf>
    <xf numFmtId="41" fontId="1" fillId="32" borderId="0" xfId="0" applyNumberFormat="1" applyFont="1" applyFill="1" applyAlignment="1">
      <alignment wrapText="1"/>
    </xf>
    <xf numFmtId="0" fontId="1" fillId="32" borderId="0" xfId="0" applyFont="1" applyFill="1" applyAlignment="1">
      <alignment/>
    </xf>
    <xf numFmtId="41" fontId="3" fillId="32" borderId="0" xfId="0" applyNumberFormat="1" applyFont="1" applyFill="1" applyAlignment="1">
      <alignment/>
    </xf>
    <xf numFmtId="0" fontId="1" fillId="32" borderId="0" xfId="0" applyFont="1" applyFill="1" applyAlignment="1">
      <alignment horizontal="justify" vertical="top" wrapText="1"/>
    </xf>
    <xf numFmtId="41" fontId="1" fillId="32" borderId="0" xfId="0" applyNumberFormat="1" applyFont="1" applyFill="1" applyAlignment="1">
      <alignment horizontal="right"/>
    </xf>
    <xf numFmtId="41" fontId="1" fillId="32" borderId="0" xfId="0" applyNumberFormat="1" applyFont="1" applyFill="1" applyAlignment="1">
      <alignment horizontal="right" vertical="top" wrapText="1"/>
    </xf>
    <xf numFmtId="0" fontId="1" fillId="32" borderId="0" xfId="0" applyFont="1" applyFill="1" applyAlignment="1">
      <alignment vertical="top"/>
    </xf>
    <xf numFmtId="41" fontId="1" fillId="32" borderId="0" xfId="0" applyNumberFormat="1" applyFont="1" applyFill="1" applyAlignment="1">
      <alignment vertical="top"/>
    </xf>
    <xf numFmtId="41" fontId="1" fillId="32" borderId="0" xfId="0" applyNumberFormat="1" applyFont="1" applyFill="1" applyBorder="1" applyAlignment="1">
      <alignment/>
    </xf>
    <xf numFmtId="41" fontId="1" fillId="32" borderId="0" xfId="0" applyNumberFormat="1" applyFont="1" applyFill="1" applyAlignment="1">
      <alignment horizontal="justify" vertical="top"/>
    </xf>
    <xf numFmtId="0" fontId="3" fillId="32" borderId="0" xfId="0" applyFont="1" applyFill="1" applyAlignment="1">
      <alignment/>
    </xf>
    <xf numFmtId="0" fontId="17" fillId="32" borderId="0" xfId="0" applyFont="1" applyFill="1" applyBorder="1" applyAlignment="1">
      <alignment/>
    </xf>
    <xf numFmtId="41" fontId="3" fillId="32" borderId="0" xfId="0" applyNumberFormat="1" applyFont="1" applyFill="1" applyBorder="1" applyAlignment="1">
      <alignment horizontal="right" vertical="justify"/>
    </xf>
    <xf numFmtId="41" fontId="1" fillId="0" borderId="0" xfId="42" applyNumberFormat="1" applyFont="1" applyFill="1" applyBorder="1" applyAlignment="1">
      <alignment horizontal="right"/>
    </xf>
    <xf numFmtId="41" fontId="1" fillId="0" borderId="0" xfId="0" applyNumberFormat="1" applyFont="1" applyFill="1" applyBorder="1" applyAlignment="1">
      <alignment/>
    </xf>
    <xf numFmtId="41" fontId="6" fillId="0" borderId="0" xfId="59" applyNumberFormat="1" applyFont="1" applyFill="1">
      <alignment/>
      <protection/>
    </xf>
    <xf numFmtId="0" fontId="1" fillId="0" borderId="0" xfId="0" applyFont="1" applyFill="1" applyAlignment="1">
      <alignment vertical="top"/>
    </xf>
    <xf numFmtId="0" fontId="1" fillId="33" borderId="0" xfId="0" applyFont="1" applyFill="1" applyAlignment="1">
      <alignment vertical="top"/>
    </xf>
    <xf numFmtId="0" fontId="1" fillId="0" borderId="0" xfId="0" applyFont="1" applyFill="1" applyBorder="1" applyAlignment="1">
      <alignment horizontal="justify"/>
    </xf>
    <xf numFmtId="41" fontId="1" fillId="0" borderId="0" xfId="0" applyNumberFormat="1" applyFont="1" applyFill="1" applyAlignment="1">
      <alignment horizontal="right"/>
    </xf>
    <xf numFmtId="0" fontId="17" fillId="32" borderId="0" xfId="0" applyFont="1" applyFill="1" applyBorder="1" applyAlignment="1">
      <alignment horizontal="left"/>
    </xf>
    <xf numFmtId="0" fontId="3" fillId="0" borderId="0" xfId="0" applyFont="1" applyFill="1" applyAlignment="1">
      <alignment horizontal="justify"/>
    </xf>
    <xf numFmtId="43" fontId="3" fillId="0" borderId="0" xfId="0" applyNumberFormat="1" applyFont="1" applyFill="1" applyBorder="1" applyAlignment="1">
      <alignment horizontal="justify"/>
    </xf>
    <xf numFmtId="43" fontId="3" fillId="0" borderId="0" xfId="42" applyNumberFormat="1" applyFont="1" applyFill="1" applyBorder="1" applyAlignment="1">
      <alignment horizontal="justify"/>
    </xf>
    <xf numFmtId="41" fontId="1" fillId="32" borderId="0" xfId="0" applyNumberFormat="1" applyFont="1" applyFill="1" applyAlignment="1">
      <alignment horizontal="justify"/>
    </xf>
    <xf numFmtId="0" fontId="3" fillId="0" borderId="0" xfId="0" applyFont="1" applyFill="1" applyBorder="1" applyAlignment="1">
      <alignment horizontal="justify"/>
    </xf>
    <xf numFmtId="15" fontId="1" fillId="0" borderId="0" xfId="0" applyNumberFormat="1" applyFont="1" applyFill="1" applyAlignment="1" quotePrefix="1">
      <alignment/>
    </xf>
    <xf numFmtId="41" fontId="3" fillId="32" borderId="0" xfId="0" applyNumberFormat="1" applyFont="1" applyFill="1" applyAlignment="1">
      <alignment horizontal="right"/>
    </xf>
    <xf numFmtId="0" fontId="1" fillId="0" borderId="0" xfId="0" applyFont="1" applyFill="1" applyAlignment="1">
      <alignment horizontal="justify" vertical="top" wrapText="1"/>
    </xf>
    <xf numFmtId="41" fontId="19" fillId="0" borderId="0" xfId="42" applyNumberFormat="1" applyFont="1" applyFill="1" applyBorder="1" applyAlignment="1">
      <alignment/>
    </xf>
    <xf numFmtId="41" fontId="19" fillId="0" borderId="12" xfId="42" applyNumberFormat="1" applyFont="1" applyFill="1" applyBorder="1" applyAlignment="1">
      <alignment/>
    </xf>
    <xf numFmtId="43" fontId="20" fillId="0" borderId="0" xfId="42" applyFont="1" applyFill="1" applyAlignment="1">
      <alignment/>
    </xf>
    <xf numFmtId="41" fontId="1" fillId="32" borderId="0" xfId="42" applyNumberFormat="1" applyFont="1" applyFill="1" applyAlignment="1">
      <alignment wrapText="1"/>
    </xf>
    <xf numFmtId="41" fontId="1" fillId="32" borderId="13" xfId="42" applyNumberFormat="1" applyFont="1" applyFill="1" applyBorder="1" applyAlignment="1">
      <alignment wrapText="1"/>
    </xf>
    <xf numFmtId="41" fontId="1" fillId="32" borderId="13" xfId="0" applyNumberFormat="1" applyFont="1" applyFill="1" applyBorder="1" applyAlignment="1">
      <alignment/>
    </xf>
    <xf numFmtId="0" fontId="3" fillId="0" borderId="0" xfId="0" applyFont="1" applyFill="1" applyBorder="1" applyAlignment="1">
      <alignment/>
    </xf>
    <xf numFmtId="179" fontId="2" fillId="0" borderId="0" xfId="42" applyNumberFormat="1" applyFont="1" applyFill="1" applyAlignment="1">
      <alignment/>
    </xf>
    <xf numFmtId="41" fontId="2" fillId="0" borderId="0" xfId="42" applyNumberFormat="1" applyFont="1" applyFill="1" applyBorder="1" applyAlignment="1">
      <alignment vertical="center"/>
    </xf>
    <xf numFmtId="41" fontId="2" fillId="0" borderId="13" xfId="42" applyNumberFormat="1" applyFont="1" applyFill="1" applyBorder="1" applyAlignment="1">
      <alignment vertical="center"/>
    </xf>
    <xf numFmtId="41" fontId="2" fillId="0" borderId="0" xfId="42" applyNumberFormat="1" applyFont="1" applyFill="1" applyBorder="1" applyAlignment="1">
      <alignment/>
    </xf>
    <xf numFmtId="41" fontId="2" fillId="0" borderId="13" xfId="42" applyNumberFormat="1" applyFont="1" applyFill="1" applyBorder="1" applyAlignment="1">
      <alignment/>
    </xf>
    <xf numFmtId="41" fontId="2" fillId="0" borderId="12" xfId="42" applyNumberFormat="1" applyFont="1" applyFill="1" applyBorder="1" applyAlignment="1">
      <alignment/>
    </xf>
    <xf numFmtId="41" fontId="2" fillId="0" borderId="17" xfId="42" applyNumberFormat="1" applyFont="1" applyFill="1" applyBorder="1" applyAlignment="1">
      <alignment/>
    </xf>
    <xf numFmtId="41" fontId="2" fillId="0" borderId="12" xfId="42" applyNumberFormat="1" applyFont="1" applyFill="1" applyBorder="1" applyAlignment="1">
      <alignment vertical="center"/>
    </xf>
    <xf numFmtId="43" fontId="2" fillId="0" borderId="0" xfId="42" applyFont="1" applyFill="1" applyAlignment="1">
      <alignment horizontal="right"/>
    </xf>
    <xf numFmtId="43" fontId="2" fillId="0" borderId="0" xfId="42" applyFont="1" applyFill="1" applyAlignment="1">
      <alignment/>
    </xf>
    <xf numFmtId="41" fontId="1" fillId="0" borderId="0" xfId="0" applyNumberFormat="1" applyFont="1" applyFill="1" applyBorder="1" applyAlignment="1">
      <alignment horizontal="right"/>
    </xf>
    <xf numFmtId="41" fontId="1" fillId="0" borderId="13" xfId="0" applyNumberFormat="1" applyFont="1" applyFill="1" applyBorder="1" applyAlignment="1">
      <alignment/>
    </xf>
    <xf numFmtId="0" fontId="17" fillId="0" borderId="0" xfId="0" applyFont="1" applyFill="1" applyBorder="1" applyAlignment="1">
      <alignment horizontal="left"/>
    </xf>
    <xf numFmtId="41" fontId="1" fillId="0" borderId="12" xfId="0" applyNumberFormat="1" applyFont="1" applyFill="1" applyBorder="1" applyAlignment="1">
      <alignment horizontal="right"/>
    </xf>
    <xf numFmtId="0" fontId="1" fillId="32" borderId="0" xfId="0" applyFont="1" applyFill="1" applyAlignment="1" quotePrefix="1">
      <alignment/>
    </xf>
    <xf numFmtId="41" fontId="1" fillId="0" borderId="11" xfId="0" applyNumberFormat="1" applyFont="1" applyFill="1" applyBorder="1" applyAlignment="1">
      <alignment/>
    </xf>
    <xf numFmtId="41" fontId="1" fillId="0" borderId="17" xfId="0" applyNumberFormat="1" applyFont="1" applyFill="1" applyBorder="1" applyAlignment="1">
      <alignment/>
    </xf>
    <xf numFmtId="43" fontId="3" fillId="0" borderId="0" xfId="0" applyNumberFormat="1" applyFont="1" applyFill="1" applyBorder="1" applyAlignment="1">
      <alignment horizontal="center" vertical="center"/>
    </xf>
    <xf numFmtId="43" fontId="3" fillId="0" borderId="0" xfId="0" applyNumberFormat="1" applyFont="1" applyFill="1" applyBorder="1" applyAlignment="1">
      <alignment horizontal="center"/>
    </xf>
    <xf numFmtId="41" fontId="1" fillId="0" borderId="0" xfId="42" applyNumberFormat="1" applyFont="1" applyFill="1" applyAlignment="1">
      <alignment horizontal="right"/>
    </xf>
    <xf numFmtId="0" fontId="17" fillId="0" borderId="0" xfId="0" applyFont="1" applyFill="1" applyAlignment="1">
      <alignment vertical="top"/>
    </xf>
    <xf numFmtId="41" fontId="1" fillId="0" borderId="0" xfId="0" applyNumberFormat="1" applyFont="1" applyFill="1" applyAlignment="1">
      <alignment horizontal="right" vertical="top"/>
    </xf>
    <xf numFmtId="0" fontId="1" fillId="0" borderId="0" xfId="0" applyFont="1" applyFill="1" applyAlignment="1" quotePrefix="1">
      <alignment/>
    </xf>
    <xf numFmtId="0" fontId="18" fillId="0" borderId="0" xfId="0" applyFont="1" applyFill="1" applyAlignment="1">
      <alignment/>
    </xf>
    <xf numFmtId="0" fontId="17" fillId="0" borderId="0" xfId="0" applyFont="1" applyFill="1" applyAlignment="1">
      <alignment/>
    </xf>
    <xf numFmtId="0" fontId="1" fillId="0" borderId="0" xfId="0" applyFont="1" applyFill="1" applyAlignment="1">
      <alignment horizontal="left" vertical="top"/>
    </xf>
    <xf numFmtId="0" fontId="16" fillId="0" borderId="0" xfId="0" applyFont="1" applyFill="1" applyAlignment="1">
      <alignment/>
    </xf>
    <xf numFmtId="41" fontId="1" fillId="0" borderId="12" xfId="0" applyNumberFormat="1" applyFont="1" applyFill="1" applyBorder="1" applyAlignment="1">
      <alignment horizontal="right" vertical="top"/>
    </xf>
    <xf numFmtId="0" fontId="6" fillId="0" borderId="0" xfId="0" applyFont="1" applyFill="1" applyBorder="1" applyAlignment="1">
      <alignment horizontal="center"/>
    </xf>
    <xf numFmtId="0" fontId="8"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xf>
    <xf numFmtId="0" fontId="1" fillId="0" borderId="0" xfId="0" applyNumberFormat="1" applyFont="1" applyFill="1" applyAlignment="1">
      <alignment horizontal="left"/>
    </xf>
    <xf numFmtId="0" fontId="2" fillId="0" borderId="0" xfId="0" applyFont="1" applyFill="1" applyAlignment="1">
      <alignment vertical="center"/>
    </xf>
    <xf numFmtId="41" fontId="2" fillId="0" borderId="0" xfId="0" applyNumberFormat="1" applyFont="1" applyFill="1" applyAlignment="1">
      <alignment/>
    </xf>
    <xf numFmtId="203" fontId="2" fillId="0" borderId="0" xfId="42" applyNumberFormat="1" applyFont="1" applyFill="1" applyAlignment="1">
      <alignment/>
    </xf>
    <xf numFmtId="43" fontId="2" fillId="0" borderId="0" xfId="0" applyNumberFormat="1" applyFont="1" applyFill="1" applyAlignment="1">
      <alignment/>
    </xf>
    <xf numFmtId="0" fontId="3" fillId="0" borderId="0" xfId="0" applyNumberFormat="1" applyFont="1" applyFill="1" applyAlignment="1">
      <alignment horizontal="left"/>
    </xf>
    <xf numFmtId="0" fontId="2" fillId="0" borderId="0" xfId="0" applyFont="1" applyFill="1" applyBorder="1" applyAlignment="1">
      <alignment vertical="center"/>
    </xf>
    <xf numFmtId="0" fontId="2" fillId="0" borderId="0" xfId="0" applyFont="1" applyFill="1" applyBorder="1" applyAlignment="1">
      <alignment/>
    </xf>
    <xf numFmtId="0" fontId="2" fillId="0" borderId="0" xfId="0" applyFont="1" applyFill="1" applyBorder="1" applyAlignment="1">
      <alignment/>
    </xf>
    <xf numFmtId="0" fontId="1" fillId="0" borderId="0" xfId="0" applyNumberFormat="1" applyFont="1" applyFill="1" applyAlignment="1">
      <alignment horizontal="left" wrapText="1"/>
    </xf>
    <xf numFmtId="0" fontId="2" fillId="0" borderId="0" xfId="0" applyFont="1" applyFill="1" applyBorder="1" applyAlignment="1">
      <alignment wrapText="1"/>
    </xf>
    <xf numFmtId="41" fontId="2" fillId="0" borderId="13" xfId="42" applyNumberFormat="1" applyFont="1" applyFill="1" applyBorder="1" applyAlignment="1">
      <alignment wrapText="1"/>
    </xf>
    <xf numFmtId="41" fontId="2" fillId="0" borderId="0" xfId="42" applyNumberFormat="1" applyFont="1" applyFill="1" applyBorder="1" applyAlignment="1">
      <alignment wrapText="1"/>
    </xf>
    <xf numFmtId="0" fontId="2" fillId="0" borderId="0" xfId="0" applyNumberFormat="1" applyFont="1" applyFill="1" applyAlignment="1">
      <alignment horizontal="left"/>
    </xf>
    <xf numFmtId="0" fontId="2" fillId="0" borderId="0" xfId="0" applyFont="1" applyFill="1" applyAlignment="1">
      <alignment vertical="top"/>
    </xf>
    <xf numFmtId="41" fontId="2" fillId="0" borderId="0" xfId="42" applyNumberFormat="1" applyFont="1" applyFill="1" applyAlignment="1">
      <alignment/>
    </xf>
    <xf numFmtId="0" fontId="7" fillId="0" borderId="0" xfId="0" applyNumberFormat="1" applyFont="1" applyFill="1" applyAlignment="1">
      <alignment horizontal="left" wrapText="1"/>
    </xf>
    <xf numFmtId="0" fontId="10" fillId="0" borderId="0" xfId="0" applyFont="1" applyFill="1" applyAlignment="1">
      <alignment/>
    </xf>
    <xf numFmtId="0" fontId="2" fillId="0" borderId="0" xfId="0" applyFont="1" applyFill="1" applyAlignment="1">
      <alignment/>
    </xf>
    <xf numFmtId="0" fontId="9" fillId="0" borderId="0" xfId="0" applyFont="1" applyFill="1" applyAlignment="1">
      <alignment/>
    </xf>
    <xf numFmtId="0" fontId="7" fillId="0" borderId="0" xfId="0" applyFont="1" applyFill="1" applyAlignment="1">
      <alignment/>
    </xf>
    <xf numFmtId="0" fontId="2" fillId="0" borderId="0" xfId="0" applyFont="1" applyFill="1" applyAlignment="1">
      <alignment vertical="top" wrapText="1"/>
    </xf>
    <xf numFmtId="0" fontId="2" fillId="0" borderId="0" xfId="0" applyNumberFormat="1" applyFont="1" applyFill="1" applyAlignment="1">
      <alignment horizontal="left" wrapText="1"/>
    </xf>
    <xf numFmtId="0" fontId="7" fillId="0" borderId="0" xfId="0" applyNumberFormat="1" applyFont="1" applyFill="1" applyAlignment="1">
      <alignment horizontal="left" vertical="center" wrapText="1"/>
    </xf>
    <xf numFmtId="0" fontId="10" fillId="0" borderId="0" xfId="0" applyFont="1" applyFill="1" applyAlignment="1">
      <alignment vertical="center"/>
    </xf>
    <xf numFmtId="41" fontId="2" fillId="0" borderId="0" xfId="42" applyNumberFormat="1" applyFont="1" applyFill="1" applyAlignment="1">
      <alignment vertical="center"/>
    </xf>
    <xf numFmtId="0" fontId="2" fillId="0" borderId="0" xfId="0" applyFont="1" applyFill="1" applyAlignment="1">
      <alignment horizontal="left" wrapText="1"/>
    </xf>
    <xf numFmtId="43" fontId="2" fillId="0" borderId="0" xfId="42" applyFont="1" applyFill="1" applyAlignment="1">
      <alignment/>
    </xf>
    <xf numFmtId="0" fontId="2" fillId="0" borderId="0" xfId="0" applyFont="1" applyFill="1" applyAlignment="1">
      <alignment horizontal="justify" vertical="top" wrapText="1"/>
    </xf>
    <xf numFmtId="0" fontId="7" fillId="0" borderId="0" xfId="0" applyFont="1" applyFill="1" applyAlignment="1">
      <alignment vertical="center"/>
    </xf>
    <xf numFmtId="0" fontId="3" fillId="0" borderId="0" xfId="0" applyNumberFormat="1" applyFont="1" applyFill="1" applyAlignment="1">
      <alignment wrapText="1"/>
    </xf>
    <xf numFmtId="0" fontId="7" fillId="0" borderId="0" xfId="0" applyFont="1" applyFill="1" applyAlignment="1">
      <alignment vertical="top" wrapText="1"/>
    </xf>
    <xf numFmtId="14" fontId="7" fillId="0" borderId="0" xfId="0" applyNumberFormat="1" applyFont="1" applyFill="1" applyAlignment="1">
      <alignment horizontal="center"/>
    </xf>
    <xf numFmtId="0" fontId="2" fillId="0" borderId="0" xfId="0" applyFont="1" applyFill="1" applyAlignment="1">
      <alignment horizontal="left"/>
    </xf>
    <xf numFmtId="0" fontId="20" fillId="0" borderId="0" xfId="0" applyFont="1" applyFill="1" applyAlignment="1">
      <alignment/>
    </xf>
    <xf numFmtId="179" fontId="20" fillId="0" borderId="0" xfId="0" applyNumberFormat="1" applyFont="1" applyFill="1" applyAlignment="1">
      <alignment/>
    </xf>
    <xf numFmtId="0" fontId="2" fillId="0" borderId="0" xfId="0" applyFont="1" applyFill="1" applyAlignment="1">
      <alignment horizontal="left" indent="1"/>
    </xf>
    <xf numFmtId="0" fontId="7" fillId="0" borderId="0" xfId="0" applyFont="1" applyFill="1" applyAlignment="1">
      <alignment wrapText="1"/>
    </xf>
    <xf numFmtId="0" fontId="7" fillId="0" borderId="0" xfId="0" applyFont="1" applyFill="1" applyAlignment="1" quotePrefix="1">
      <alignment vertical="top" wrapText="1"/>
    </xf>
    <xf numFmtId="0" fontId="6" fillId="0" borderId="0" xfId="59" applyFill="1">
      <alignment/>
      <protection/>
    </xf>
    <xf numFmtId="0" fontId="5" fillId="0" borderId="0" xfId="0" applyFont="1" applyFill="1" applyAlignment="1" quotePrefix="1">
      <alignment/>
    </xf>
    <xf numFmtId="0" fontId="12" fillId="0" borderId="0" xfId="59" applyFont="1" applyFill="1" applyAlignment="1">
      <alignment/>
      <protection/>
    </xf>
    <xf numFmtId="0" fontId="12" fillId="0" borderId="0" xfId="59" applyFont="1" applyFill="1" applyAlignment="1">
      <alignment horizontal="right"/>
      <protection/>
    </xf>
    <xf numFmtId="0" fontId="3" fillId="0" borderId="0" xfId="0" applyFont="1" applyFill="1" applyAlignment="1" quotePrefix="1">
      <alignment/>
    </xf>
    <xf numFmtId="0" fontId="7" fillId="0" borderId="0" xfId="59" applyFont="1" applyFill="1" applyAlignment="1">
      <alignment horizontal="right" vertical="top" wrapText="1"/>
      <protection/>
    </xf>
    <xf numFmtId="0" fontId="7" fillId="0" borderId="0" xfId="59" applyFont="1" applyFill="1" applyAlignment="1">
      <alignment horizontal="center" vertical="top" wrapText="1"/>
      <protection/>
    </xf>
    <xf numFmtId="0" fontId="12" fillId="0" borderId="0" xfId="59" applyFont="1" applyFill="1" applyAlignment="1">
      <alignment horizontal="right" vertical="top" wrapText="1"/>
      <protection/>
    </xf>
    <xf numFmtId="0" fontId="6" fillId="0" borderId="0" xfId="59" applyFill="1" applyAlignment="1">
      <alignment horizontal="right" vertical="top" wrapText="1"/>
      <protection/>
    </xf>
    <xf numFmtId="0" fontId="7" fillId="0" borderId="0" xfId="59" applyFont="1" applyFill="1">
      <alignment/>
      <protection/>
    </xf>
    <xf numFmtId="0" fontId="2" fillId="0" borderId="0" xfId="59" applyFont="1" applyFill="1">
      <alignment/>
      <protection/>
    </xf>
    <xf numFmtId="0" fontId="6" fillId="0" borderId="0" xfId="59" applyFont="1" applyFill="1">
      <alignment/>
      <protection/>
    </xf>
    <xf numFmtId="41" fontId="2" fillId="0" borderId="0" xfId="42" applyNumberFormat="1" applyFont="1" applyFill="1" applyAlignment="1">
      <alignment wrapText="1"/>
    </xf>
    <xf numFmtId="0" fontId="6" fillId="0" borderId="0" xfId="59" applyFont="1" applyFill="1" applyAlignment="1">
      <alignment wrapText="1"/>
      <protection/>
    </xf>
    <xf numFmtId="0" fontId="6" fillId="0" borderId="0" xfId="59" applyFill="1" applyAlignment="1">
      <alignment wrapText="1"/>
      <protection/>
    </xf>
    <xf numFmtId="179" fontId="2" fillId="0" borderId="12" xfId="42" applyNumberFormat="1" applyFont="1" applyFill="1" applyBorder="1" applyAlignment="1">
      <alignment/>
    </xf>
    <xf numFmtId="179" fontId="6" fillId="0" borderId="0" xfId="59" applyNumberFormat="1" applyFont="1" applyFill="1">
      <alignment/>
      <protection/>
    </xf>
    <xf numFmtId="0" fontId="2" fillId="0" borderId="0" xfId="59" applyFont="1" applyFill="1" applyAlignment="1">
      <alignment wrapText="1"/>
      <protection/>
    </xf>
    <xf numFmtId="43" fontId="2" fillId="0" borderId="0" xfId="42" applyFont="1" applyFill="1" applyAlignment="1">
      <alignment horizontal="center"/>
    </xf>
    <xf numFmtId="179" fontId="2" fillId="0" borderId="0" xfId="42" applyNumberFormat="1" applyFont="1" applyFill="1" applyAlignment="1">
      <alignment wrapText="1"/>
    </xf>
    <xf numFmtId="179" fontId="6" fillId="0" borderId="0" xfId="59" applyNumberFormat="1" applyFont="1" applyFill="1" applyAlignment="1">
      <alignment/>
      <protection/>
    </xf>
    <xf numFmtId="0" fontId="6" fillId="0" borderId="0" xfId="59" applyFont="1" applyFill="1" applyAlignment="1">
      <alignment/>
      <protection/>
    </xf>
    <xf numFmtId="0" fontId="2" fillId="0" borderId="0" xfId="59" applyFont="1" applyFill="1" applyAlignment="1">
      <alignment vertical="center"/>
      <protection/>
    </xf>
    <xf numFmtId="41" fontId="2" fillId="0" borderId="0" xfId="42" applyNumberFormat="1" applyFont="1" applyFill="1" applyBorder="1" applyAlignment="1">
      <alignment horizontal="center" wrapText="1"/>
    </xf>
    <xf numFmtId="41" fontId="2" fillId="0" borderId="0" xfId="42" applyNumberFormat="1" applyFont="1" applyFill="1" applyAlignment="1">
      <alignment horizontal="center"/>
    </xf>
    <xf numFmtId="41" fontId="6" fillId="0" borderId="0" xfId="59" applyNumberFormat="1" applyFill="1">
      <alignment/>
      <protection/>
    </xf>
    <xf numFmtId="15" fontId="6" fillId="0" borderId="0" xfId="59" applyNumberFormat="1" applyFill="1" quotePrefix="1">
      <alignment/>
      <protection/>
    </xf>
    <xf numFmtId="0" fontId="15" fillId="0" borderId="0" xfId="0" applyFont="1" applyFill="1" applyAlignment="1">
      <alignment/>
    </xf>
    <xf numFmtId="179" fontId="2" fillId="0" borderId="0" xfId="42" applyNumberFormat="1" applyFont="1" applyFill="1" applyAlignment="1" applyProtection="1">
      <alignment horizontal="left"/>
      <protection/>
    </xf>
    <xf numFmtId="179" fontId="2" fillId="0" borderId="0" xfId="42" applyNumberFormat="1" applyFont="1" applyFill="1" applyAlignment="1" applyProtection="1" quotePrefix="1">
      <alignment horizontal="left"/>
      <protection/>
    </xf>
    <xf numFmtId="43" fontId="2" fillId="0" borderId="0" xfId="0" applyNumberFormat="1" applyFont="1" applyFill="1" applyAlignment="1">
      <alignment horizontal="left"/>
    </xf>
    <xf numFmtId="0" fontId="7" fillId="0" borderId="0" xfId="0" applyFont="1" applyFill="1" applyAlignment="1">
      <alignment horizontal="left"/>
    </xf>
    <xf numFmtId="179" fontId="2" fillId="0" borderId="0" xfId="42" applyNumberFormat="1" applyFont="1" applyFill="1" applyAlignment="1" quotePrefix="1">
      <alignment horizontal="left"/>
    </xf>
    <xf numFmtId="0" fontId="6" fillId="0" borderId="0" xfId="59" applyFont="1" applyFill="1">
      <alignment/>
      <protection/>
    </xf>
    <xf numFmtId="15" fontId="6" fillId="0" borderId="0" xfId="59" applyNumberFormat="1" applyFont="1" applyFill="1" quotePrefix="1">
      <alignment/>
      <protection/>
    </xf>
    <xf numFmtId="0" fontId="6" fillId="0" borderId="0" xfId="59" applyFont="1" applyFill="1" applyBorder="1">
      <alignment/>
      <protection/>
    </xf>
    <xf numFmtId="0" fontId="11" fillId="0" borderId="0" xfId="0" applyFont="1" applyFill="1" applyAlignment="1" quotePrefix="1">
      <alignment vertical="top" wrapText="1"/>
    </xf>
    <xf numFmtId="41" fontId="3" fillId="0" borderId="0" xfId="0" applyNumberFormat="1" applyFont="1" applyFill="1" applyAlignment="1">
      <alignment horizontal="right" vertical="top"/>
    </xf>
    <xf numFmtId="9" fontId="2" fillId="0" borderId="0" xfId="62" applyFont="1" applyFill="1" applyAlignment="1">
      <alignment/>
    </xf>
    <xf numFmtId="0" fontId="19" fillId="0" borderId="0" xfId="0" applyFont="1" applyFill="1" applyAlignment="1">
      <alignment/>
    </xf>
    <xf numFmtId="41" fontId="7" fillId="0" borderId="0" xfId="42" applyNumberFormat="1" applyFont="1" applyFill="1" applyBorder="1" applyAlignment="1">
      <alignment vertical="center"/>
    </xf>
    <xf numFmtId="41" fontId="7" fillId="0" borderId="13" xfId="42" applyNumberFormat="1" applyFont="1" applyFill="1" applyBorder="1" applyAlignment="1">
      <alignment vertical="center"/>
    </xf>
    <xf numFmtId="41" fontId="7" fillId="0" borderId="0" xfId="42" applyNumberFormat="1" applyFont="1" applyFill="1" applyBorder="1" applyAlignment="1">
      <alignment/>
    </xf>
    <xf numFmtId="41" fontId="7" fillId="0" borderId="13" xfId="42" applyNumberFormat="1" applyFont="1" applyFill="1" applyBorder="1" applyAlignment="1">
      <alignment/>
    </xf>
    <xf numFmtId="41" fontId="7" fillId="0" borderId="12" xfId="42" applyNumberFormat="1" applyFont="1" applyFill="1" applyBorder="1" applyAlignment="1">
      <alignment/>
    </xf>
    <xf numFmtId="41" fontId="7" fillId="0" borderId="0" xfId="42" applyNumberFormat="1" applyFont="1" applyFill="1" applyAlignment="1">
      <alignment/>
    </xf>
    <xf numFmtId="41" fontId="7" fillId="0" borderId="0" xfId="42" applyNumberFormat="1" applyFont="1" applyFill="1" applyBorder="1" applyAlignment="1">
      <alignment/>
    </xf>
    <xf numFmtId="41" fontId="7" fillId="0" borderId="11" xfId="42" applyNumberFormat="1" applyFont="1" applyFill="1" applyBorder="1" applyAlignment="1">
      <alignment/>
    </xf>
    <xf numFmtId="41" fontId="7" fillId="0" borderId="17" xfId="42" applyNumberFormat="1" applyFont="1" applyFill="1" applyBorder="1" applyAlignment="1">
      <alignment/>
    </xf>
    <xf numFmtId="41" fontId="7" fillId="0" borderId="12" xfId="42" applyNumberFormat="1" applyFont="1" applyFill="1" applyBorder="1" applyAlignment="1">
      <alignment vertical="center"/>
    </xf>
    <xf numFmtId="179" fontId="7" fillId="0" borderId="0" xfId="42" applyNumberFormat="1" applyFont="1" applyFill="1" applyAlignment="1">
      <alignment/>
    </xf>
    <xf numFmtId="43" fontId="7" fillId="0" borderId="0" xfId="42" applyFont="1" applyFill="1" applyAlignment="1">
      <alignment/>
    </xf>
    <xf numFmtId="43" fontId="7" fillId="0" borderId="0" xfId="42" applyFont="1" applyFill="1" applyAlignment="1">
      <alignment horizontal="right"/>
    </xf>
    <xf numFmtId="41" fontId="7" fillId="0" borderId="13" xfId="42" applyNumberFormat="1" applyFont="1" applyFill="1" applyBorder="1" applyAlignment="1">
      <alignment wrapText="1"/>
    </xf>
    <xf numFmtId="0" fontId="1" fillId="0" borderId="0" xfId="0" applyFont="1" applyFill="1" applyAlignment="1">
      <alignment horizontal="justify" vertical="top"/>
    </xf>
    <xf numFmtId="41" fontId="1" fillId="0" borderId="13" xfId="42" applyNumberFormat="1" applyFont="1" applyFill="1" applyBorder="1" applyAlignment="1">
      <alignment/>
    </xf>
    <xf numFmtId="41" fontId="1" fillId="0" borderId="13" xfId="42" applyNumberFormat="1" applyFont="1" applyFill="1" applyBorder="1" applyAlignment="1">
      <alignment horizontal="right"/>
    </xf>
    <xf numFmtId="41" fontId="1" fillId="0" borderId="11" xfId="42" applyNumberFormat="1" applyFont="1" applyFill="1" applyBorder="1" applyAlignment="1">
      <alignment horizontal="right"/>
    </xf>
    <xf numFmtId="41" fontId="1" fillId="0" borderId="0" xfId="42" applyNumberFormat="1" applyFont="1" applyFill="1" applyAlignment="1">
      <alignment/>
    </xf>
    <xf numFmtId="41" fontId="1" fillId="0" borderId="0" xfId="0" applyNumberFormat="1" applyFont="1" applyFill="1" applyAlignment="1">
      <alignment wrapText="1"/>
    </xf>
    <xf numFmtId="41" fontId="1" fillId="0" borderId="0" xfId="42" applyNumberFormat="1" applyFont="1" applyFill="1" applyAlignment="1">
      <alignment wrapText="1"/>
    </xf>
    <xf numFmtId="41" fontId="3" fillId="0" borderId="0" xfId="0" applyNumberFormat="1" applyFont="1" applyFill="1" applyAlignment="1">
      <alignment wrapText="1"/>
    </xf>
    <xf numFmtId="41" fontId="1" fillId="0" borderId="13" xfId="42" applyNumberFormat="1" applyFont="1" applyFill="1" applyBorder="1" applyAlignment="1">
      <alignment wrapText="1"/>
    </xf>
    <xf numFmtId="41" fontId="1" fillId="0" borderId="12" xfId="0" applyNumberFormat="1" applyFont="1" applyFill="1" applyBorder="1" applyAlignment="1">
      <alignment/>
    </xf>
    <xf numFmtId="0" fontId="2" fillId="0" borderId="0" xfId="0" applyFont="1" applyFill="1" applyAlignment="1">
      <alignment horizontal="right"/>
    </xf>
    <xf numFmtId="0" fontId="1" fillId="0" borderId="0" xfId="0" applyFont="1" applyFill="1" applyAlignment="1">
      <alignment horizontal="right"/>
    </xf>
    <xf numFmtId="41" fontId="1" fillId="0" borderId="17" xfId="0" applyNumberFormat="1" applyFont="1" applyFill="1" applyBorder="1" applyAlignment="1">
      <alignment horizontal="right"/>
    </xf>
    <xf numFmtId="41" fontId="3" fillId="0" borderId="0" xfId="0" applyNumberFormat="1" applyFont="1" applyFill="1" applyAlignment="1">
      <alignment horizontal="right"/>
    </xf>
    <xf numFmtId="0" fontId="3" fillId="0" borderId="0" xfId="0" applyFont="1" applyFill="1" applyAlignment="1">
      <alignment horizontal="center"/>
    </xf>
    <xf numFmtId="41" fontId="1" fillId="0" borderId="0" xfId="0" applyNumberFormat="1" applyFont="1" applyFill="1" applyAlignment="1">
      <alignment horizontal="center"/>
    </xf>
    <xf numFmtId="179" fontId="1" fillId="0" borderId="12" xfId="42" applyNumberFormat="1" applyFont="1" applyFill="1" applyBorder="1" applyAlignment="1">
      <alignment horizontal="justify" vertical="top"/>
    </xf>
    <xf numFmtId="0" fontId="1" fillId="0" borderId="0" xfId="0" applyFont="1" applyFill="1" applyBorder="1" applyAlignment="1">
      <alignment horizontal="justify" vertical="top"/>
    </xf>
    <xf numFmtId="0" fontId="1" fillId="0" borderId="0" xfId="0" applyFont="1" applyFill="1" applyAlignment="1">
      <alignment horizontal="center" vertical="top" wrapText="1"/>
    </xf>
    <xf numFmtId="0" fontId="2" fillId="32" borderId="0" xfId="0" applyNumberFormat="1" applyFont="1" applyFill="1" applyAlignment="1">
      <alignment horizontal="left" wrapText="1"/>
    </xf>
    <xf numFmtId="0" fontId="1" fillId="0" borderId="0" xfId="0" applyFont="1" applyFill="1" applyAlignment="1">
      <alignment horizontal="left" vertical="top" wrapText="1"/>
    </xf>
    <xf numFmtId="0" fontId="3" fillId="0" borderId="0" xfId="0" applyFont="1" applyFill="1" applyBorder="1" applyAlignment="1">
      <alignment horizontal="right" vertical="justify"/>
    </xf>
    <xf numFmtId="14" fontId="3" fillId="0" borderId="0" xfId="0" applyNumberFormat="1" applyFont="1" applyFill="1" applyBorder="1" applyAlignment="1" quotePrefix="1">
      <alignment horizontal="right"/>
    </xf>
    <xf numFmtId="41" fontId="2" fillId="0" borderId="0" xfId="0" applyNumberFormat="1" applyFont="1" applyFill="1" applyAlignment="1">
      <alignment vertical="top"/>
    </xf>
    <xf numFmtId="41" fontId="1" fillId="32" borderId="0" xfId="58" applyNumberFormat="1" applyFont="1" applyFill="1">
      <alignment/>
      <protection/>
    </xf>
    <xf numFmtId="179" fontId="1" fillId="32" borderId="12" xfId="44" applyNumberFormat="1" applyFont="1" applyFill="1" applyBorder="1" applyAlignment="1">
      <alignment horizontal="justify" vertical="top"/>
    </xf>
    <xf numFmtId="41" fontId="1" fillId="32" borderId="0" xfId="58" applyNumberFormat="1" applyFont="1" applyFill="1" applyAlignment="1">
      <alignment horizontal="center"/>
      <protection/>
    </xf>
    <xf numFmtId="0" fontId="1" fillId="32" borderId="0" xfId="0" applyFont="1" applyFill="1" applyAlignment="1">
      <alignment horizontal="center" vertical="center"/>
    </xf>
    <xf numFmtId="0" fontId="1" fillId="32" borderId="0" xfId="0" applyFont="1" applyFill="1" applyAlignment="1">
      <alignment horizontal="center" vertical="top"/>
    </xf>
    <xf numFmtId="179" fontId="1" fillId="0" borderId="0" xfId="42" applyNumberFormat="1" applyFont="1" applyFill="1" applyAlignment="1">
      <alignment horizontal="justify"/>
    </xf>
    <xf numFmtId="14" fontId="3" fillId="0" borderId="0" xfId="0" applyNumberFormat="1" applyFont="1" applyFill="1" applyBorder="1" applyAlignment="1">
      <alignment horizontal="right"/>
    </xf>
    <xf numFmtId="10" fontId="1" fillId="0" borderId="0" xfId="62" applyNumberFormat="1" applyFont="1" applyFill="1" applyBorder="1" applyAlignment="1">
      <alignment/>
    </xf>
    <xf numFmtId="0" fontId="2" fillId="0" borderId="0" xfId="0" applyFont="1" applyFill="1" applyAlignment="1">
      <alignment horizontal="justify" vertical="top" wrapText="1"/>
    </xf>
    <xf numFmtId="0" fontId="4"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Alignment="1">
      <alignment horizontal="center"/>
    </xf>
    <xf numFmtId="0" fontId="3" fillId="0" borderId="0" xfId="0" applyFont="1" applyFill="1" applyBorder="1" applyAlignment="1">
      <alignment horizontal="center"/>
    </xf>
    <xf numFmtId="0" fontId="4" fillId="0" borderId="0" xfId="0" applyFont="1" applyFill="1" applyAlignment="1">
      <alignment horizontal="center"/>
    </xf>
    <xf numFmtId="0" fontId="6" fillId="0" borderId="0" xfId="0" applyFont="1" applyFill="1" applyAlignment="1">
      <alignment horizontal="center"/>
    </xf>
    <xf numFmtId="0" fontId="2" fillId="0" borderId="0" xfId="59" applyFont="1" applyFill="1" applyBorder="1" applyAlignment="1">
      <alignment wrapText="1"/>
      <protection/>
    </xf>
    <xf numFmtId="0" fontId="2" fillId="0" borderId="0" xfId="0" applyFont="1" applyFill="1" applyAlignment="1">
      <alignment vertical="top" wrapText="1"/>
    </xf>
    <xf numFmtId="0" fontId="0" fillId="0" borderId="0" xfId="0" applyFill="1" applyAlignment="1">
      <alignment vertical="top" wrapText="1"/>
    </xf>
    <xf numFmtId="0" fontId="2" fillId="0" borderId="0" xfId="59" applyFont="1" applyFill="1" applyAlignment="1">
      <alignment wrapText="1"/>
      <protection/>
    </xf>
    <xf numFmtId="0" fontId="7" fillId="0" borderId="13" xfId="59" applyFont="1" applyFill="1" applyBorder="1" applyAlignment="1">
      <alignment horizontal="center"/>
      <protection/>
    </xf>
    <xf numFmtId="0" fontId="7" fillId="0" borderId="0" xfId="59" applyFont="1" applyFill="1" applyAlignment="1">
      <alignment wrapText="1"/>
      <protection/>
    </xf>
    <xf numFmtId="0" fontId="3" fillId="0" borderId="0" xfId="0" applyFont="1" applyFill="1" applyAlignment="1">
      <alignment horizontal="left"/>
    </xf>
    <xf numFmtId="0" fontId="1" fillId="0" borderId="0" xfId="0" applyFont="1" applyFill="1" applyAlignment="1">
      <alignment horizontal="justify" vertical="top" wrapText="1"/>
    </xf>
    <xf numFmtId="0" fontId="1" fillId="0" borderId="0" xfId="0" applyFont="1" applyFill="1" applyAlignment="1">
      <alignment horizontal="left" wrapText="1"/>
    </xf>
    <xf numFmtId="0" fontId="1" fillId="32" borderId="0" xfId="0" applyFont="1" applyFill="1" applyAlignment="1">
      <alignment horizontal="justify" vertical="top"/>
    </xf>
    <xf numFmtId="0" fontId="1" fillId="0" borderId="0" xfId="0" applyFont="1" applyFill="1" applyAlignment="1">
      <alignment horizontal="justify"/>
    </xf>
    <xf numFmtId="0" fontId="1" fillId="0" borderId="0" xfId="0" applyFont="1" applyFill="1" applyAlignment="1">
      <alignment horizontal="justify" wrapText="1"/>
    </xf>
    <xf numFmtId="0" fontId="0" fillId="0" borderId="0" xfId="0" applyFont="1" applyFill="1" applyAlignment="1">
      <alignment horizontal="justify"/>
    </xf>
    <xf numFmtId="0" fontId="1" fillId="0" borderId="0" xfId="0" applyFont="1" applyFill="1" applyAlignment="1" applyProtection="1">
      <alignment wrapText="1"/>
      <protection locked="0"/>
    </xf>
    <xf numFmtId="0" fontId="0" fillId="0" borderId="0" xfId="0" applyFont="1" applyFill="1" applyAlignment="1">
      <alignment wrapText="1"/>
    </xf>
    <xf numFmtId="0" fontId="1" fillId="32" borderId="0" xfId="0" applyFont="1" applyFill="1" applyAlignment="1">
      <alignment wrapText="1"/>
    </xf>
    <xf numFmtId="179" fontId="1" fillId="0" borderId="0" xfId="0" applyNumberFormat="1" applyFont="1" applyAlignment="1">
      <alignment horizontal="justify" vertical="top"/>
    </xf>
    <xf numFmtId="0" fontId="0" fillId="0" borderId="0" xfId="0" applyAlignment="1">
      <alignment horizontal="justify" vertical="top"/>
    </xf>
    <xf numFmtId="0" fontId="1" fillId="0" borderId="0" xfId="0" applyFont="1" applyFill="1" applyAlignment="1">
      <alignment wrapText="1"/>
    </xf>
    <xf numFmtId="0" fontId="17" fillId="0" borderId="0" xfId="0" applyFont="1" applyFill="1" applyAlignment="1">
      <alignment horizontal="left" wrapText="1"/>
    </xf>
    <xf numFmtId="0" fontId="1" fillId="32" borderId="0" xfId="0" applyFont="1" applyFill="1" applyAlignment="1">
      <alignment horizontal="left" wrapText="1"/>
    </xf>
    <xf numFmtId="0" fontId="1" fillId="0" borderId="0" xfId="0" applyFont="1" applyFill="1" applyAlignment="1">
      <alignment horizontal="left" vertical="top" wrapText="1"/>
    </xf>
    <xf numFmtId="0" fontId="1" fillId="0" borderId="0" xfId="0" applyFont="1" applyFill="1" applyAlignment="1" quotePrefix="1">
      <alignment horizontal="left" wrapText="1"/>
    </xf>
    <xf numFmtId="0" fontId="1" fillId="0" borderId="0" xfId="0" applyFont="1" applyFill="1" applyAlignment="1">
      <alignment horizontal="justify" vertical="top"/>
    </xf>
    <xf numFmtId="0" fontId="4" fillId="32" borderId="0" xfId="0" applyFont="1" applyFill="1" applyBorder="1" applyAlignment="1">
      <alignment horizontal="center"/>
    </xf>
    <xf numFmtId="0" fontId="6" fillId="32" borderId="0" xfId="0" applyFont="1" applyFill="1" applyBorder="1" applyAlignment="1">
      <alignment horizontal="center"/>
    </xf>
    <xf numFmtId="0" fontId="3" fillId="0" borderId="0" xfId="0" applyFont="1" applyFill="1" applyAlignment="1">
      <alignment/>
    </xf>
    <xf numFmtId="0" fontId="0" fillId="0" borderId="0" xfId="0" applyAlignment="1">
      <alignment/>
    </xf>
    <xf numFmtId="0" fontId="3" fillId="0" borderId="0" xfId="0" applyFont="1" applyFill="1" applyAlignment="1">
      <alignment horizontal="justify" vertical="top" wrapText="1"/>
    </xf>
    <xf numFmtId="0" fontId="3" fillId="0" borderId="0" xfId="0" applyFont="1" applyFill="1" applyBorder="1" applyAlignment="1">
      <alignment horizontal="left"/>
    </xf>
    <xf numFmtId="0" fontId="1" fillId="0" borderId="0" xfId="0" applyFont="1" applyFill="1" applyAlignment="1">
      <alignment vertical="top" wrapText="1"/>
    </xf>
    <xf numFmtId="0" fontId="1" fillId="32" borderId="0" xfId="0" applyFont="1" applyFill="1" applyAlignment="1">
      <alignment horizontal="justify" vertical="top" wrapText="1"/>
    </xf>
    <xf numFmtId="0" fontId="3" fillId="32" borderId="0" xfId="0" applyFont="1" applyFill="1" applyAlignment="1">
      <alignment horizontal="justify"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sheet"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_2\AppData\Local\Microsoft\Windows\Temporary%20Internet%20Files\Content.Outlook\ZC2A68KR\BGB%202nd%20Quarter%20FY2013.%20December%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 1-IS"/>
      <sheetName val="page 2-IS"/>
      <sheetName val="page 3-BS"/>
      <sheetName val="page 4-BS"/>
      <sheetName val="page 5-CF"/>
      <sheetName val="page 6-changes in Equity"/>
      <sheetName val="page 7"/>
      <sheetName val="page 8"/>
      <sheetName val="page 9-Notes MASB"/>
      <sheetName val="page 10-App 9B"/>
      <sheetName val="page 11-Notes App 9B"/>
    </sheetNames>
    <sheetDataSet>
      <sheetData sheetId="3">
        <row r="17">
          <cell r="E17">
            <v>50880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L78"/>
  <sheetViews>
    <sheetView showGridLines="0" tabSelected="1" zoomScalePageLayoutView="0" workbookViewId="0" topLeftCell="A1">
      <selection activeCell="L14" sqref="L14"/>
    </sheetView>
  </sheetViews>
  <sheetFormatPr defaultColWidth="9.140625" defaultRowHeight="12.75"/>
  <cols>
    <col min="1" max="1" width="29.57421875" style="4" customWidth="1"/>
    <col min="2" max="2" width="0.9921875" style="4" customWidth="1"/>
    <col min="3" max="3" width="13.28125" style="4" customWidth="1"/>
    <col min="4" max="4" width="16.57421875" style="4" customWidth="1"/>
    <col min="5" max="5" width="1.7109375" style="4" customWidth="1"/>
    <col min="6" max="6" width="12.8515625" style="4" customWidth="1"/>
    <col min="7" max="7" width="16.7109375" style="4" customWidth="1"/>
    <col min="8" max="8" width="3.7109375" style="4" customWidth="1"/>
    <col min="9" max="9" width="10.00390625" style="4" hidden="1" customWidth="1"/>
    <col min="10" max="10" width="7.8515625" style="4" hidden="1" customWidth="1"/>
    <col min="11" max="11" width="9.8515625" style="4" bestFit="1" customWidth="1"/>
    <col min="12" max="16384" width="9.140625" style="4" customWidth="1"/>
  </cols>
  <sheetData>
    <row r="1" spans="1:9" ht="18.75">
      <c r="A1" s="277" t="s">
        <v>100</v>
      </c>
      <c r="B1" s="277"/>
      <c r="C1" s="277"/>
      <c r="D1" s="277"/>
      <c r="E1" s="277"/>
      <c r="F1" s="277"/>
      <c r="G1" s="277"/>
      <c r="H1" s="17"/>
      <c r="I1" s="17"/>
    </row>
    <row r="2" spans="1:9" ht="12.75">
      <c r="A2" s="278" t="s">
        <v>15</v>
      </c>
      <c r="B2" s="278"/>
      <c r="C2" s="278"/>
      <c r="D2" s="278"/>
      <c r="E2" s="278"/>
      <c r="F2" s="278"/>
      <c r="G2" s="278"/>
      <c r="H2" s="18"/>
      <c r="I2" s="18"/>
    </row>
    <row r="3" spans="6:7" ht="12.75">
      <c r="F3" s="280"/>
      <c r="G3" s="280"/>
    </row>
    <row r="4" spans="1:7" ht="14.25">
      <c r="A4" s="19" t="s">
        <v>294</v>
      </c>
      <c r="G4" s="3"/>
    </row>
    <row r="5" spans="1:7" ht="12.75">
      <c r="A5" s="20" t="s">
        <v>45</v>
      </c>
      <c r="G5" s="3"/>
    </row>
    <row r="6" s="6" customFormat="1" ht="27" customHeight="1">
      <c r="G6" s="118"/>
    </row>
    <row r="7" ht="12.75">
      <c r="A7" s="3" t="s">
        <v>223</v>
      </c>
    </row>
    <row r="8" ht="18.75" customHeight="1"/>
    <row r="9" spans="3:7" s="148" customFormat="1" ht="12">
      <c r="C9" s="279" t="s">
        <v>305</v>
      </c>
      <c r="D9" s="279"/>
      <c r="F9" s="279" t="s">
        <v>306</v>
      </c>
      <c r="G9" s="279"/>
    </row>
    <row r="10" spans="3:7" ht="48.75" customHeight="1">
      <c r="C10" s="7" t="s">
        <v>190</v>
      </c>
      <c r="D10" s="7" t="s">
        <v>240</v>
      </c>
      <c r="E10" s="9"/>
      <c r="F10" s="7" t="s">
        <v>191</v>
      </c>
      <c r="G10" s="7" t="s">
        <v>241</v>
      </c>
    </row>
    <row r="11" spans="3:9" s="11" customFormat="1" ht="17.25" customHeight="1">
      <c r="C11" s="26" t="s">
        <v>295</v>
      </c>
      <c r="D11" s="26" t="s">
        <v>296</v>
      </c>
      <c r="E11" s="9"/>
      <c r="F11" s="8" t="str">
        <f>C11</f>
        <v>30/6/13</v>
      </c>
      <c r="G11" s="8" t="str">
        <f>D11</f>
        <v>30/6/12</v>
      </c>
      <c r="I11" s="229"/>
    </row>
    <row r="12" spans="1:9" s="11" customFormat="1" ht="12">
      <c r="A12" s="150" t="s">
        <v>213</v>
      </c>
      <c r="C12" s="9" t="s">
        <v>17</v>
      </c>
      <c r="D12" s="9" t="s">
        <v>17</v>
      </c>
      <c r="E12" s="9"/>
      <c r="F12" s="9" t="s">
        <v>17</v>
      </c>
      <c r="G12" s="9" t="s">
        <v>17</v>
      </c>
      <c r="I12" s="254" t="s">
        <v>17</v>
      </c>
    </row>
    <row r="13" ht="9" customHeight="1">
      <c r="I13" s="255"/>
    </row>
    <row r="14" spans="1:11" s="11" customFormat="1" ht="18" customHeight="1">
      <c r="A14" s="151" t="s">
        <v>47</v>
      </c>
      <c r="B14" s="152"/>
      <c r="C14" s="230">
        <f>F14-I14</f>
        <v>0</v>
      </c>
      <c r="D14" s="120">
        <v>72524</v>
      </c>
      <c r="E14" s="41"/>
      <c r="F14" s="230">
        <f>84054088/1000</f>
        <v>84054.088</v>
      </c>
      <c r="G14" s="120">
        <v>172573</v>
      </c>
      <c r="I14" s="120">
        <v>84054.088</v>
      </c>
      <c r="J14" s="153"/>
      <c r="K14" s="154"/>
    </row>
    <row r="15" spans="1:11" s="11" customFormat="1" ht="18" customHeight="1">
      <c r="A15" s="151" t="s">
        <v>139</v>
      </c>
      <c r="B15" s="152"/>
      <c r="C15" s="231">
        <f>F15-I15-5350-16</f>
        <v>-1471.7419999999984</v>
      </c>
      <c r="D15" s="121">
        <v>-85892</v>
      </c>
      <c r="E15" s="41"/>
      <c r="F15" s="231">
        <f>((-171072124-41615370+25835000)/1000)+57292+5350</f>
        <v>-124210.494</v>
      </c>
      <c r="G15" s="121">
        <v>-209457</v>
      </c>
      <c r="I15" s="121">
        <v>-128104.75200000001</v>
      </c>
      <c r="J15" s="153"/>
      <c r="K15" s="228"/>
    </row>
    <row r="16" spans="1:10" s="11" customFormat="1" ht="18" customHeight="1">
      <c r="A16" s="156" t="s">
        <v>245</v>
      </c>
      <c r="B16" s="152"/>
      <c r="C16" s="230">
        <f>C14+C15</f>
        <v>-1471.7419999999984</v>
      </c>
      <c r="D16" s="120">
        <f>+D14+D15</f>
        <v>-13368</v>
      </c>
      <c r="E16" s="41"/>
      <c r="F16" s="230">
        <f>F14+F15</f>
        <v>-40156.406</v>
      </c>
      <c r="G16" s="120">
        <f>+G14+G15</f>
        <v>-36884</v>
      </c>
      <c r="I16" s="120">
        <f>I14+I15</f>
        <v>-44050.664000000004</v>
      </c>
      <c r="J16" s="155"/>
    </row>
    <row r="17" spans="1:10" s="158" customFormat="1" ht="18" customHeight="1">
      <c r="A17" s="151" t="s">
        <v>137</v>
      </c>
      <c r="B17" s="157"/>
      <c r="C17" s="230">
        <f>F17-I17</f>
        <v>0</v>
      </c>
      <c r="D17" s="122">
        <v>238</v>
      </c>
      <c r="E17" s="122"/>
      <c r="F17" s="232">
        <f>18036.1699999999/1000</f>
        <v>18.0361699999999</v>
      </c>
      <c r="G17" s="120">
        <v>384</v>
      </c>
      <c r="I17" s="122">
        <v>18.0361699999999</v>
      </c>
      <c r="J17" s="153" t="s">
        <v>297</v>
      </c>
    </row>
    <row r="18" spans="1:10" s="158" customFormat="1" ht="18" customHeight="1">
      <c r="A18" s="151" t="s">
        <v>201</v>
      </c>
      <c r="B18" s="157"/>
      <c r="C18" s="230">
        <f>F18-I18</f>
        <v>6.295000000000016</v>
      </c>
      <c r="D18" s="122">
        <v>311</v>
      </c>
      <c r="E18" s="122"/>
      <c r="F18" s="232">
        <f>(329454+125526)/1000</f>
        <v>454.98</v>
      </c>
      <c r="G18" s="120">
        <v>897</v>
      </c>
      <c r="I18" s="122">
        <v>448.685</v>
      </c>
      <c r="J18" s="153" t="s">
        <v>299</v>
      </c>
    </row>
    <row r="19" spans="1:10" s="159" customFormat="1" ht="18" customHeight="1">
      <c r="A19" s="151" t="s">
        <v>48</v>
      </c>
      <c r="C19" s="230">
        <f>F19-I19</f>
        <v>2576.943</v>
      </c>
      <c r="D19" s="122">
        <v>-1057</v>
      </c>
      <c r="E19" s="122"/>
      <c r="F19" s="232">
        <f>-(847645+42367+41951-2695209)/1000</f>
        <v>1763.246</v>
      </c>
      <c r="G19" s="120">
        <v>-2975</v>
      </c>
      <c r="I19" s="122">
        <v>-813.697</v>
      </c>
      <c r="J19" s="153" t="s">
        <v>300</v>
      </c>
    </row>
    <row r="20" spans="1:10" s="158" customFormat="1" ht="18" customHeight="1" hidden="1">
      <c r="A20" s="151" t="s">
        <v>138</v>
      </c>
      <c r="B20" s="157"/>
      <c r="C20" s="232">
        <f>F20</f>
        <v>0</v>
      </c>
      <c r="D20" s="122">
        <v>0</v>
      </c>
      <c r="E20" s="122"/>
      <c r="F20" s="232">
        <v>0</v>
      </c>
      <c r="G20" s="122">
        <v>0</v>
      </c>
      <c r="I20" s="122">
        <v>0</v>
      </c>
      <c r="J20" s="153"/>
    </row>
    <row r="21" spans="1:10" s="161" customFormat="1" ht="9.75" customHeight="1">
      <c r="A21" s="160"/>
      <c r="C21" s="243"/>
      <c r="D21" s="123"/>
      <c r="E21" s="163"/>
      <c r="F21" s="233"/>
      <c r="G21" s="162"/>
      <c r="I21" s="123"/>
      <c r="J21" s="153"/>
    </row>
    <row r="22" spans="1:10" s="158" customFormat="1" ht="18" customHeight="1">
      <c r="A22" s="156" t="s">
        <v>246</v>
      </c>
      <c r="B22" s="157"/>
      <c r="C22" s="232">
        <f>SUM(C16:C21)</f>
        <v>1111.496000000002</v>
      </c>
      <c r="D22" s="122">
        <f>SUM(D16:D21)</f>
        <v>-13876</v>
      </c>
      <c r="E22" s="122"/>
      <c r="F22" s="232">
        <f>SUM(F16:F21)</f>
        <v>-37920.14383</v>
      </c>
      <c r="G22" s="122">
        <f>SUM(G16:G21)</f>
        <v>-38578</v>
      </c>
      <c r="I22" s="122">
        <f>SUM(I16:I21)</f>
        <v>-44397.63983000001</v>
      </c>
      <c r="J22" s="153"/>
    </row>
    <row r="23" spans="1:11" s="165" customFormat="1" ht="18" customHeight="1">
      <c r="A23" s="164" t="s">
        <v>16</v>
      </c>
      <c r="C23" s="231">
        <f>F23-I23</f>
        <v>113.4</v>
      </c>
      <c r="D23" s="123">
        <v>198</v>
      </c>
      <c r="E23" s="166"/>
      <c r="F23" s="233">
        <f>16400/1000</f>
        <v>16.4</v>
      </c>
      <c r="G23" s="121">
        <v>0</v>
      </c>
      <c r="I23" s="123">
        <v>-97</v>
      </c>
      <c r="J23" s="153" t="s">
        <v>298</v>
      </c>
      <c r="K23" s="267"/>
    </row>
    <row r="24" spans="1:10" s="169" customFormat="1" ht="27.75" customHeight="1" thickBot="1">
      <c r="A24" s="167" t="s">
        <v>276</v>
      </c>
      <c r="B24" s="168"/>
      <c r="C24" s="234">
        <f>SUM(C22:C23)</f>
        <v>1224.896000000002</v>
      </c>
      <c r="D24" s="124">
        <f>SUM(D22:D23)</f>
        <v>-13678</v>
      </c>
      <c r="E24" s="166"/>
      <c r="F24" s="234">
        <f>SUM(F22:F23)</f>
        <v>-37903.74383</v>
      </c>
      <c r="G24" s="124">
        <f>SUM(G22:G23)</f>
        <v>-38578</v>
      </c>
      <c r="I24" s="124">
        <f>SUM(I22:I23)</f>
        <v>-44494.63983000001</v>
      </c>
      <c r="J24" s="153"/>
    </row>
    <row r="25" spans="1:9" s="11" customFormat="1" ht="6.75" customHeight="1">
      <c r="A25" s="170"/>
      <c r="B25" s="170"/>
      <c r="C25" s="235"/>
      <c r="D25" s="39"/>
      <c r="E25" s="39"/>
      <c r="F25" s="235"/>
      <c r="G25" s="39"/>
      <c r="I25" s="39"/>
    </row>
    <row r="26" spans="1:10" s="11" customFormat="1" ht="18" customHeight="1">
      <c r="A26" s="171" t="s">
        <v>214</v>
      </c>
      <c r="B26" s="169"/>
      <c r="C26" s="235"/>
      <c r="D26" s="39"/>
      <c r="E26" s="39"/>
      <c r="F26" s="235"/>
      <c r="G26" s="39"/>
      <c r="I26" s="39"/>
      <c r="J26" s="153" t="s">
        <v>39</v>
      </c>
    </row>
    <row r="27" spans="1:9" s="11" customFormat="1" ht="25.5" customHeight="1">
      <c r="A27" s="172" t="s">
        <v>215</v>
      </c>
      <c r="B27" s="169"/>
      <c r="C27" s="230">
        <f>F27-I27</f>
        <v>0</v>
      </c>
      <c r="D27" s="39">
        <v>0</v>
      </c>
      <c r="E27" s="39"/>
      <c r="F27" s="235">
        <v>0</v>
      </c>
      <c r="G27" s="120">
        <f>D27</f>
        <v>0</v>
      </c>
      <c r="I27" s="39">
        <v>0</v>
      </c>
    </row>
    <row r="28" spans="1:9" s="11" customFormat="1" ht="27" customHeight="1">
      <c r="A28" s="172" t="s">
        <v>216</v>
      </c>
      <c r="B28" s="169"/>
      <c r="C28" s="230">
        <f>F28-I28</f>
        <v>0</v>
      </c>
      <c r="D28" s="41">
        <v>0</v>
      </c>
      <c r="E28" s="41"/>
      <c r="F28" s="236">
        <v>0</v>
      </c>
      <c r="G28" s="121">
        <f>D28</f>
        <v>0</v>
      </c>
      <c r="I28" s="41">
        <v>0</v>
      </c>
    </row>
    <row r="29" spans="1:9" s="11" customFormat="1" ht="34.5" customHeight="1">
      <c r="A29" s="167" t="s">
        <v>247</v>
      </c>
      <c r="B29" s="171"/>
      <c r="C29" s="237">
        <f>SUM(C24:C28)</f>
        <v>1224.896000000002</v>
      </c>
      <c r="D29" s="42">
        <f>SUM(D24:D28)</f>
        <v>-13678</v>
      </c>
      <c r="E29" s="39"/>
      <c r="F29" s="237">
        <f>SUM(F24:F28)</f>
        <v>-37903.74383</v>
      </c>
      <c r="G29" s="42">
        <f>SUM(G24:G28)</f>
        <v>-38578</v>
      </c>
      <c r="I29" s="42">
        <f>SUM(I24:I28)</f>
        <v>-44494.63983000001</v>
      </c>
    </row>
    <row r="30" spans="1:9" s="11" customFormat="1" ht="15" customHeight="1">
      <c r="A30" s="167"/>
      <c r="B30" s="171"/>
      <c r="C30" s="236"/>
      <c r="D30" s="41"/>
      <c r="E30" s="39"/>
      <c r="F30" s="236"/>
      <c r="G30" s="41"/>
      <c r="I30" s="41"/>
    </row>
    <row r="31" spans="1:9" s="11" customFormat="1" ht="30" customHeight="1">
      <c r="A31" s="173" t="s">
        <v>289</v>
      </c>
      <c r="B31" s="171"/>
      <c r="D31" s="41"/>
      <c r="E31" s="39"/>
      <c r="F31" s="236"/>
      <c r="G31" s="41"/>
      <c r="I31" s="41"/>
    </row>
    <row r="32" spans="1:10" s="11" customFormat="1" ht="25.5" customHeight="1">
      <c r="A32" s="173" t="s">
        <v>290</v>
      </c>
      <c r="B32" s="171"/>
      <c r="C32" s="230">
        <f>F32-I32+5350+16</f>
        <v>0</v>
      </c>
      <c r="D32" s="41">
        <v>0</v>
      </c>
      <c r="E32" s="39"/>
      <c r="F32" s="236">
        <f>-43018-16-5350</f>
        <v>-48384</v>
      </c>
      <c r="G32" s="41">
        <f>D32</f>
        <v>0</v>
      </c>
      <c r="I32" s="41">
        <v>-43018</v>
      </c>
      <c r="J32" s="11" t="s">
        <v>302</v>
      </c>
    </row>
    <row r="33" spans="1:10" s="11" customFormat="1" ht="23.25" customHeight="1">
      <c r="A33" s="173" t="s">
        <v>291</v>
      </c>
      <c r="B33" s="171"/>
      <c r="C33" s="230">
        <f>F33-I33</f>
        <v>-27430</v>
      </c>
      <c r="D33" s="41">
        <v>0</v>
      </c>
      <c r="E33" s="39"/>
      <c r="F33" s="236">
        <f>-8604-27430</f>
        <v>-36034</v>
      </c>
      <c r="G33" s="41">
        <f>D33</f>
        <v>0</v>
      </c>
      <c r="I33" s="41">
        <v>-8604</v>
      </c>
      <c r="J33" s="11" t="s">
        <v>314</v>
      </c>
    </row>
    <row r="34" spans="1:10" s="11" customFormat="1" ht="17.25" customHeight="1">
      <c r="A34" s="263" t="s">
        <v>318</v>
      </c>
      <c r="B34" s="171"/>
      <c r="C34" s="236">
        <v>0</v>
      </c>
      <c r="D34" s="41">
        <v>0</v>
      </c>
      <c r="E34" s="39"/>
      <c r="F34" s="236">
        <v>-5653.81593</v>
      </c>
      <c r="G34" s="41">
        <v>0</v>
      </c>
      <c r="I34" s="41">
        <v>-5653.81593</v>
      </c>
      <c r="J34" s="11" t="s">
        <v>301</v>
      </c>
    </row>
    <row r="35" spans="1:9" s="11" customFormat="1" ht="15.75" customHeight="1">
      <c r="A35" s="173"/>
      <c r="B35" s="171"/>
      <c r="C35" s="237">
        <f>C32+C33+C34</f>
        <v>-27430</v>
      </c>
      <c r="D35" s="237">
        <f>D32+D33+D34</f>
        <v>0</v>
      </c>
      <c r="E35" s="39"/>
      <c r="F35" s="237">
        <f>F32+F33+F34</f>
        <v>-90071.81593</v>
      </c>
      <c r="G35" s="237">
        <f>G32+G33+G34</f>
        <v>0</v>
      </c>
      <c r="I35" s="42">
        <f>I32+I33+I34</f>
        <v>-57275.81593</v>
      </c>
    </row>
    <row r="36" spans="1:9" s="11" customFormat="1" ht="15.75" customHeight="1">
      <c r="A36" s="173"/>
      <c r="B36" s="171"/>
      <c r="C36" s="236"/>
      <c r="D36" s="41"/>
      <c r="E36" s="39"/>
      <c r="F36" s="236"/>
      <c r="G36" s="41"/>
      <c r="I36" s="41"/>
    </row>
    <row r="37" spans="1:12" s="11" customFormat="1" ht="12" customHeight="1" thickBot="1">
      <c r="A37" s="171" t="s">
        <v>259</v>
      </c>
      <c r="B37" s="169"/>
      <c r="C37" s="238">
        <f>C35+C29</f>
        <v>-26205.104</v>
      </c>
      <c r="D37" s="125">
        <f>D35+D29</f>
        <v>-13678</v>
      </c>
      <c r="E37" s="41"/>
      <c r="F37" s="238">
        <f>F35+F29</f>
        <v>-127975.55976</v>
      </c>
      <c r="G37" s="125">
        <f>G35+G29</f>
        <v>-38578</v>
      </c>
      <c r="I37" s="125">
        <f>I35+I29-1</f>
        <v>-101771.45576000001</v>
      </c>
      <c r="L37" s="153"/>
    </row>
    <row r="38" spans="1:9" s="11" customFormat="1" ht="12" customHeight="1">
      <c r="A38" s="169"/>
      <c r="B38" s="169"/>
      <c r="C38" s="235"/>
      <c r="D38" s="39"/>
      <c r="E38" s="39"/>
      <c r="F38" s="235"/>
      <c r="G38" s="39"/>
      <c r="I38" s="254"/>
    </row>
    <row r="39" spans="1:9" s="11" customFormat="1" ht="18" customHeight="1">
      <c r="A39" s="151" t="s">
        <v>248</v>
      </c>
      <c r="B39" s="170"/>
      <c r="C39" s="235"/>
      <c r="D39" s="39"/>
      <c r="E39" s="39"/>
      <c r="F39" s="235"/>
      <c r="G39" s="39"/>
      <c r="I39" s="254"/>
    </row>
    <row r="40" spans="1:9" s="11" customFormat="1" ht="18" customHeight="1">
      <c r="A40" s="151" t="s">
        <v>209</v>
      </c>
      <c r="B40" s="170"/>
      <c r="C40" s="235">
        <f>+F40</f>
        <v>0</v>
      </c>
      <c r="D40" s="39">
        <v>0</v>
      </c>
      <c r="E40" s="39"/>
      <c r="F40" s="235">
        <v>0</v>
      </c>
      <c r="G40" s="39">
        <v>0</v>
      </c>
      <c r="I40" s="39">
        <v>0</v>
      </c>
    </row>
    <row r="41" spans="1:9" s="11" customFormat="1" ht="18" customHeight="1">
      <c r="A41" s="151" t="s">
        <v>78</v>
      </c>
      <c r="B41" s="170"/>
      <c r="C41" s="235">
        <f>C42-C40</f>
        <v>-26205.104</v>
      </c>
      <c r="D41" s="39">
        <f>+D42-D40</f>
        <v>-13678</v>
      </c>
      <c r="E41" s="39"/>
      <c r="F41" s="235">
        <f>F42-F40</f>
        <v>-127975.55976</v>
      </c>
      <c r="G41" s="39">
        <f>+G42-G40</f>
        <v>-38578</v>
      </c>
      <c r="I41" s="39">
        <f>I42-I40</f>
        <v>-101771.45576000001</v>
      </c>
    </row>
    <row r="42" spans="1:9" s="152" customFormat="1" ht="18" customHeight="1" thickBot="1">
      <c r="A42" s="174"/>
      <c r="B42" s="175"/>
      <c r="C42" s="239">
        <f>C37</f>
        <v>-26205.104</v>
      </c>
      <c r="D42" s="126">
        <f>+D29</f>
        <v>-13678</v>
      </c>
      <c r="E42" s="176"/>
      <c r="F42" s="239">
        <f>F37</f>
        <v>-127975.55976</v>
      </c>
      <c r="G42" s="126">
        <f>+G29</f>
        <v>-38578</v>
      </c>
      <c r="I42" s="126">
        <f>I37</f>
        <v>-101771.45576000001</v>
      </c>
    </row>
    <row r="43" spans="1:10" s="11" customFormat="1" ht="12.75" customHeight="1">
      <c r="A43" s="170"/>
      <c r="B43" s="170"/>
      <c r="C43" s="10"/>
      <c r="D43" s="22"/>
      <c r="E43" s="22"/>
      <c r="F43" s="10"/>
      <c r="G43" s="22"/>
      <c r="I43" s="22"/>
      <c r="J43" s="153" t="s">
        <v>39</v>
      </c>
    </row>
    <row r="44" spans="1:9" s="11" customFormat="1" ht="22.5" customHeight="1">
      <c r="A44" s="177" t="s">
        <v>249</v>
      </c>
      <c r="B44" s="170"/>
      <c r="C44" s="240"/>
      <c r="D44" s="119"/>
      <c r="E44" s="119"/>
      <c r="F44" s="240"/>
      <c r="G44" s="119"/>
      <c r="I44" s="119"/>
    </row>
    <row r="45" spans="1:9" s="11" customFormat="1" ht="18" customHeight="1">
      <c r="A45" s="34" t="s">
        <v>51</v>
      </c>
      <c r="B45" s="35"/>
      <c r="C45" s="241">
        <f>C41/'page 4-BS'!B17*100</f>
        <v>-51.503944590977156</v>
      </c>
      <c r="D45" s="178">
        <v>-26.882861635220124</v>
      </c>
      <c r="E45" s="119"/>
      <c r="F45" s="241">
        <f>F41/'page 4-BS'!B17*100</f>
        <v>-251.52528068113475</v>
      </c>
      <c r="G45" s="178">
        <v>-75.82154088050315</v>
      </c>
      <c r="I45" s="178">
        <f>I41/'[1]page 4-BS'!E17*100</f>
        <v>-200.02251525157234</v>
      </c>
    </row>
    <row r="46" spans="1:9" s="11" customFormat="1" ht="18" customHeight="1">
      <c r="A46" s="34" t="s">
        <v>75</v>
      </c>
      <c r="B46" s="35"/>
      <c r="C46" s="242" t="s">
        <v>60</v>
      </c>
      <c r="D46" s="127" t="s">
        <v>60</v>
      </c>
      <c r="E46" s="119"/>
      <c r="F46" s="242" t="s">
        <v>60</v>
      </c>
      <c r="G46" s="127" t="s">
        <v>60</v>
      </c>
      <c r="I46" s="127" t="s">
        <v>60</v>
      </c>
    </row>
    <row r="47" spans="1:9" ht="12.75">
      <c r="A47" s="16"/>
      <c r="D47" s="4" t="s">
        <v>39</v>
      </c>
      <c r="I47" s="255"/>
    </row>
    <row r="48" spans="1:3" ht="12.75">
      <c r="A48" s="16"/>
      <c r="C48" s="3"/>
    </row>
    <row r="49" spans="1:7" ht="36" customHeight="1">
      <c r="A49" s="276" t="s">
        <v>283</v>
      </c>
      <c r="B49" s="276"/>
      <c r="C49" s="276"/>
      <c r="D49" s="276"/>
      <c r="E49" s="276"/>
      <c r="F49" s="276"/>
      <c r="G49" s="276"/>
    </row>
    <row r="50" ht="27.75" customHeight="1"/>
    <row r="51" spans="1:3" ht="12.75">
      <c r="A51" s="16"/>
      <c r="C51" s="3"/>
    </row>
    <row r="52" spans="1:3" ht="12.75">
      <c r="A52" s="16"/>
      <c r="C52" s="3"/>
    </row>
    <row r="53" ht="12.75">
      <c r="A53" s="16"/>
    </row>
    <row r="54" ht="12.75">
      <c r="A54" s="16"/>
    </row>
    <row r="55" ht="12.75">
      <c r="A55" s="16"/>
    </row>
    <row r="78" ht="12.75">
      <c r="A78" s="109"/>
    </row>
  </sheetData>
  <sheetProtection/>
  <mergeCells count="6">
    <mergeCell ref="A49:G49"/>
    <mergeCell ref="A1:G1"/>
    <mergeCell ref="A2:G2"/>
    <mergeCell ref="F9:G9"/>
    <mergeCell ref="C9:D9"/>
    <mergeCell ref="F3:G3"/>
  </mergeCells>
  <printOptions/>
  <pageMargins left="0.984251968503937" right="0.2362204724409449" top="0.8267716535433072" bottom="0.7480314960629921" header="0.3937007874015748" footer="0.7874015748031497"/>
  <pageSetup horizontalDpi="300" verticalDpi="300" orientation="portrait" paperSize="9" scale="80" r:id="rId1"/>
  <headerFooter alignWithMargins="0">
    <oddHeader>&amp;R
</oddHeader>
    <oddFooter>&amp;C&amp;"Times New Roman,Italic"&amp;8 Page 1</oddFooter>
  </headerFooter>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Q67"/>
  <sheetViews>
    <sheetView showGridLines="0" zoomScalePageLayoutView="0" workbookViewId="0" topLeftCell="A26">
      <selection activeCell="Q18" sqref="Q18"/>
    </sheetView>
  </sheetViews>
  <sheetFormatPr defaultColWidth="9.140625" defaultRowHeight="12.75"/>
  <cols>
    <col min="1" max="1" width="2.8515625" style="61" customWidth="1"/>
    <col min="2" max="2" width="2.8515625" style="61" bestFit="1" customWidth="1"/>
    <col min="3" max="3" width="4.00390625" style="61" customWidth="1"/>
    <col min="4" max="4" width="3.8515625" style="61" customWidth="1"/>
    <col min="5" max="5" width="12.7109375" style="61" customWidth="1"/>
    <col min="6" max="6" width="2.28125" style="61" customWidth="1"/>
    <col min="7" max="7" width="2.8515625" style="61" customWidth="1"/>
    <col min="8" max="8" width="11.57421875" style="61" customWidth="1"/>
    <col min="9" max="9" width="0.9921875" style="61" customWidth="1"/>
    <col min="10" max="10" width="11.57421875" style="61" customWidth="1"/>
    <col min="11" max="11" width="1.57421875" style="61" customWidth="1"/>
    <col min="12" max="12" width="11.57421875" style="61" customWidth="1"/>
    <col min="13" max="13" width="0.9921875" style="61" customWidth="1"/>
    <col min="14" max="14" width="11.8515625" style="61" customWidth="1"/>
    <col min="15" max="15" width="0.9921875" style="61" customWidth="1"/>
    <col min="16" max="16" width="18.140625" style="61" customWidth="1"/>
    <col min="17" max="17" width="11.28125" style="61" customWidth="1"/>
    <col min="18" max="18" width="0.13671875" style="61" customWidth="1"/>
    <col min="19" max="16384" width="9.140625" style="61" customWidth="1"/>
  </cols>
  <sheetData>
    <row r="1" spans="1:17" ht="18.75">
      <c r="A1" s="307" t="str">
        <f>'page 1-IS'!A1:G1</f>
        <v>BINA GOODYEAR BERHAD (18645-H)</v>
      </c>
      <c r="B1" s="307"/>
      <c r="C1" s="307"/>
      <c r="D1" s="307"/>
      <c r="E1" s="307"/>
      <c r="F1" s="307"/>
      <c r="G1" s="307"/>
      <c r="H1" s="307"/>
      <c r="I1" s="307"/>
      <c r="J1" s="307"/>
      <c r="K1" s="307"/>
      <c r="L1" s="307"/>
      <c r="M1" s="307"/>
      <c r="N1" s="307"/>
      <c r="O1" s="307"/>
      <c r="P1" s="307"/>
      <c r="Q1" s="54"/>
    </row>
    <row r="2" spans="1:17" ht="12.75">
      <c r="A2" s="308" t="str">
        <f>'page 1-IS'!A2:G2</f>
        <v>(Incorporated in Malaysia)</v>
      </c>
      <c r="B2" s="308"/>
      <c r="C2" s="308"/>
      <c r="D2" s="308"/>
      <c r="E2" s="308"/>
      <c r="F2" s="308"/>
      <c r="G2" s="308"/>
      <c r="H2" s="308"/>
      <c r="I2" s="308"/>
      <c r="J2" s="308"/>
      <c r="K2" s="308"/>
      <c r="L2" s="308"/>
      <c r="M2" s="308"/>
      <c r="N2" s="308"/>
      <c r="O2" s="308"/>
      <c r="P2" s="308"/>
      <c r="Q2" s="56"/>
    </row>
    <row r="3" ht="12.75">
      <c r="P3" s="63"/>
    </row>
    <row r="4" spans="1:16" ht="14.25">
      <c r="A4" s="68" t="str">
        <f>'page 1-IS'!A4</f>
        <v>Interim report for the financial period ended 30 June 2013</v>
      </c>
      <c r="P4" s="63"/>
    </row>
    <row r="5" spans="1:16" ht="12.75">
      <c r="A5" s="69" t="s">
        <v>45</v>
      </c>
      <c r="P5" s="63"/>
    </row>
    <row r="6" spans="1:15" s="55" customFormat="1" ht="12.75">
      <c r="A6" s="58"/>
      <c r="B6" s="58"/>
      <c r="C6" s="58"/>
      <c r="D6" s="58"/>
      <c r="E6" s="70"/>
      <c r="F6" s="58"/>
      <c r="G6" s="58"/>
      <c r="H6" s="58"/>
      <c r="I6" s="58"/>
      <c r="J6" s="58"/>
      <c r="K6" s="58"/>
      <c r="L6" s="58"/>
      <c r="M6" s="58"/>
      <c r="N6" s="58"/>
      <c r="O6" s="58"/>
    </row>
    <row r="7" ht="12.75">
      <c r="A7" s="63" t="s">
        <v>142</v>
      </c>
    </row>
    <row r="9" spans="1:17" ht="18" customHeight="1">
      <c r="A9" s="63" t="s">
        <v>19</v>
      </c>
      <c r="B9" s="63"/>
      <c r="C9" s="63" t="s">
        <v>38</v>
      </c>
      <c r="D9" s="63"/>
      <c r="E9" s="63"/>
      <c r="P9" s="62"/>
      <c r="Q9" s="61" t="s">
        <v>39</v>
      </c>
    </row>
    <row r="10" ht="3" customHeight="1">
      <c r="P10" s="62"/>
    </row>
    <row r="11" spans="3:16" ht="78" customHeight="1">
      <c r="C11" s="306" t="s">
        <v>326</v>
      </c>
      <c r="D11" s="306"/>
      <c r="E11" s="306"/>
      <c r="F11" s="306"/>
      <c r="G11" s="306"/>
      <c r="H11" s="306"/>
      <c r="I11" s="306"/>
      <c r="J11" s="306"/>
      <c r="K11" s="306"/>
      <c r="L11" s="306"/>
      <c r="M11" s="306"/>
      <c r="N11" s="306"/>
      <c r="O11" s="306"/>
      <c r="P11" s="306"/>
    </row>
    <row r="12" spans="3:16" ht="3.75" customHeight="1">
      <c r="C12" s="244"/>
      <c r="D12" s="244"/>
      <c r="E12" s="244"/>
      <c r="F12" s="244"/>
      <c r="G12" s="244"/>
      <c r="H12" s="244"/>
      <c r="I12" s="244"/>
      <c r="J12" s="244"/>
      <c r="K12" s="244"/>
      <c r="L12" s="244"/>
      <c r="M12" s="244"/>
      <c r="N12" s="244"/>
      <c r="O12" s="244"/>
      <c r="P12" s="244"/>
    </row>
    <row r="13" spans="1:16" ht="18" customHeight="1">
      <c r="A13" s="71" t="s">
        <v>20</v>
      </c>
      <c r="B13" s="63"/>
      <c r="C13" s="311" t="s">
        <v>275</v>
      </c>
      <c r="D13" s="311"/>
      <c r="E13" s="311"/>
      <c r="F13" s="311"/>
      <c r="G13" s="311"/>
      <c r="H13" s="311"/>
      <c r="I13" s="311"/>
      <c r="J13" s="311"/>
      <c r="K13" s="311"/>
      <c r="L13" s="311"/>
      <c r="M13" s="311"/>
      <c r="N13" s="311"/>
      <c r="O13" s="311"/>
      <c r="P13" s="311"/>
    </row>
    <row r="14" spans="3:16" ht="3" customHeight="1">
      <c r="C14" s="4"/>
      <c r="D14" s="4"/>
      <c r="E14" s="4"/>
      <c r="F14" s="4"/>
      <c r="G14" s="4"/>
      <c r="H14" s="4"/>
      <c r="I14" s="4"/>
      <c r="J14" s="4"/>
      <c r="K14" s="4"/>
      <c r="L14" s="4"/>
      <c r="M14" s="4"/>
      <c r="N14" s="4"/>
      <c r="O14" s="4"/>
      <c r="P14" s="5"/>
    </row>
    <row r="15" spans="3:16" s="72" customFormat="1" ht="12.75" customHeight="1">
      <c r="C15" s="101"/>
      <c r="D15" s="101"/>
      <c r="E15" s="101"/>
      <c r="F15" s="101"/>
      <c r="G15" s="101"/>
      <c r="H15" s="101"/>
      <c r="I15" s="101"/>
      <c r="J15" s="15"/>
      <c r="K15" s="101"/>
      <c r="L15" s="265" t="s">
        <v>159</v>
      </c>
      <c r="M15" s="101"/>
      <c r="N15" s="15"/>
      <c r="O15" s="46"/>
      <c r="P15" s="273"/>
    </row>
    <row r="16" spans="3:16" s="72" customFormat="1" ht="13.5" customHeight="1">
      <c r="C16" s="101"/>
      <c r="D16" s="101"/>
      <c r="E16" s="101"/>
      <c r="F16" s="101"/>
      <c r="G16" s="101"/>
      <c r="H16" s="101"/>
      <c r="I16" s="101"/>
      <c r="J16" s="15" t="s">
        <v>157</v>
      </c>
      <c r="K16" s="101"/>
      <c r="L16" s="265" t="s">
        <v>160</v>
      </c>
      <c r="M16" s="101"/>
      <c r="N16" s="15"/>
      <c r="O16" s="46"/>
      <c r="P16" s="273"/>
    </row>
    <row r="17" spans="3:16" s="72" customFormat="1" ht="12.75" customHeight="1">
      <c r="C17" s="101"/>
      <c r="D17" s="101"/>
      <c r="E17" s="101"/>
      <c r="F17" s="101"/>
      <c r="G17" s="101"/>
      <c r="H17" s="101"/>
      <c r="I17" s="101"/>
      <c r="J17" s="15" t="s">
        <v>158</v>
      </c>
      <c r="K17" s="101"/>
      <c r="L17" s="265" t="s">
        <v>158</v>
      </c>
      <c r="M17" s="101"/>
      <c r="N17" s="46"/>
      <c r="O17" s="46"/>
      <c r="P17" s="273"/>
    </row>
    <row r="18" spans="3:16" s="72" customFormat="1" ht="12.75" customHeight="1">
      <c r="C18" s="101"/>
      <c r="D18" s="101"/>
      <c r="E18" s="101"/>
      <c r="F18" s="101"/>
      <c r="G18" s="101"/>
      <c r="H18" s="101"/>
      <c r="I18" s="101"/>
      <c r="J18" s="274" t="str">
        <f>'page 1-IS'!F11</f>
        <v>30/6/13</v>
      </c>
      <c r="K18" s="101"/>
      <c r="L18" s="266" t="s">
        <v>313</v>
      </c>
      <c r="M18" s="101"/>
      <c r="N18" s="15" t="s">
        <v>155</v>
      </c>
      <c r="O18" s="46"/>
      <c r="P18" s="273"/>
    </row>
    <row r="19" spans="3:17" ht="12.75" customHeight="1">
      <c r="C19" s="312" t="s">
        <v>161</v>
      </c>
      <c r="D19" s="312"/>
      <c r="E19" s="312"/>
      <c r="F19" s="312"/>
      <c r="G19" s="312"/>
      <c r="H19" s="312"/>
      <c r="I19" s="312"/>
      <c r="J19" s="15" t="s">
        <v>17</v>
      </c>
      <c r="K19" s="6"/>
      <c r="L19" s="15" t="s">
        <v>17</v>
      </c>
      <c r="M19" s="6"/>
      <c r="N19" s="15" t="s">
        <v>156</v>
      </c>
      <c r="O19" s="4"/>
      <c r="P19" s="5"/>
      <c r="Q19" s="61" t="s">
        <v>39</v>
      </c>
    </row>
    <row r="20" spans="3:16" ht="12.75" customHeight="1">
      <c r="C20" s="6" t="s">
        <v>162</v>
      </c>
      <c r="D20" s="6"/>
      <c r="E20" s="6"/>
      <c r="F20" s="6"/>
      <c r="G20" s="6"/>
      <c r="H20" s="6"/>
      <c r="I20" s="6"/>
      <c r="J20" s="97">
        <f>'page 1-IS'!C14</f>
        <v>0</v>
      </c>
      <c r="K20" s="97"/>
      <c r="L20" s="97">
        <v>3834</v>
      </c>
      <c r="M20" s="97"/>
      <c r="N20" s="275">
        <f>(J20-L20)/L20</f>
        <v>-1</v>
      </c>
      <c r="O20" s="4"/>
      <c r="P20" s="5"/>
    </row>
    <row r="21" spans="3:16" ht="12.75" customHeight="1">
      <c r="C21" s="6" t="s">
        <v>246</v>
      </c>
      <c r="D21" s="6"/>
      <c r="E21" s="6"/>
      <c r="F21" s="6"/>
      <c r="G21" s="6"/>
      <c r="H21" s="6"/>
      <c r="I21" s="6"/>
      <c r="J21" s="97">
        <f>'page 1-IS'!C22</f>
        <v>1111.496000000002</v>
      </c>
      <c r="K21" s="97"/>
      <c r="L21" s="97">
        <v>-758</v>
      </c>
      <c r="M21" s="97"/>
      <c r="N21" s="275">
        <f>(J21-L21)/-L21</f>
        <v>2.4663535620052794</v>
      </c>
      <c r="O21" s="4"/>
      <c r="P21" s="5"/>
    </row>
    <row r="22" spans="3:16" ht="12.75" customHeight="1">
      <c r="C22" s="6" t="s">
        <v>266</v>
      </c>
      <c r="D22" s="6"/>
      <c r="E22" s="6"/>
      <c r="F22" s="6"/>
      <c r="G22" s="6"/>
      <c r="H22" s="6"/>
      <c r="I22" s="6"/>
      <c r="J22" s="97">
        <f>'page 1-IS'!C35</f>
        <v>-27430</v>
      </c>
      <c r="K22" s="97"/>
      <c r="L22" s="97">
        <v>-5634</v>
      </c>
      <c r="M22" s="97"/>
      <c r="N22" s="275"/>
      <c r="O22" s="4"/>
      <c r="P22" s="5"/>
    </row>
    <row r="23" spans="3:16" ht="6.75" customHeight="1">
      <c r="C23" s="306"/>
      <c r="D23" s="306"/>
      <c r="E23" s="306"/>
      <c r="F23" s="306"/>
      <c r="G23" s="306"/>
      <c r="H23" s="306"/>
      <c r="I23" s="306"/>
      <c r="J23" s="306"/>
      <c r="K23" s="306"/>
      <c r="L23" s="306"/>
      <c r="M23" s="306"/>
      <c r="N23" s="306"/>
      <c r="O23" s="306"/>
      <c r="P23" s="306"/>
    </row>
    <row r="24" spans="3:16" ht="69.75" customHeight="1">
      <c r="C24" s="306" t="s">
        <v>324</v>
      </c>
      <c r="D24" s="306"/>
      <c r="E24" s="306"/>
      <c r="F24" s="306"/>
      <c r="G24" s="306"/>
      <c r="H24" s="306"/>
      <c r="I24" s="306"/>
      <c r="J24" s="306"/>
      <c r="K24" s="306"/>
      <c r="L24" s="306"/>
      <c r="M24" s="306"/>
      <c r="N24" s="306"/>
      <c r="O24" s="306"/>
      <c r="P24" s="306"/>
    </row>
    <row r="25" spans="3:16" ht="3" customHeight="1">
      <c r="C25" s="4"/>
      <c r="D25" s="4"/>
      <c r="E25" s="4"/>
      <c r="F25" s="4"/>
      <c r="G25" s="4"/>
      <c r="H25" s="4"/>
      <c r="I25" s="4"/>
      <c r="J25" s="4"/>
      <c r="K25" s="4"/>
      <c r="L25" s="4"/>
      <c r="M25" s="4"/>
      <c r="N25" s="4"/>
      <c r="O25" s="4"/>
      <c r="P25" s="4"/>
    </row>
    <row r="26" spans="1:16" ht="12.75">
      <c r="A26" s="63" t="s">
        <v>21</v>
      </c>
      <c r="C26" s="3" t="s">
        <v>163</v>
      </c>
      <c r="D26" s="4"/>
      <c r="E26" s="4"/>
      <c r="F26" s="4"/>
      <c r="G26" s="4"/>
      <c r="H26" s="4"/>
      <c r="I26" s="4"/>
      <c r="J26" s="4"/>
      <c r="K26" s="4"/>
      <c r="L26" s="4"/>
      <c r="M26" s="4"/>
      <c r="N26" s="4"/>
      <c r="O26" s="4"/>
      <c r="P26" s="4"/>
    </row>
    <row r="27" spans="3:16" ht="2.25" customHeight="1">
      <c r="C27" s="4"/>
      <c r="D27" s="4"/>
      <c r="E27" s="4"/>
      <c r="F27" s="4"/>
      <c r="G27" s="4"/>
      <c r="H27" s="4"/>
      <c r="I27" s="4"/>
      <c r="J27" s="4"/>
      <c r="K27" s="4"/>
      <c r="L27" s="4"/>
      <c r="M27" s="4"/>
      <c r="N27" s="4"/>
      <c r="O27" s="4"/>
      <c r="P27" s="4"/>
    </row>
    <row r="28" spans="3:16" ht="27" customHeight="1">
      <c r="C28" s="306" t="s">
        <v>260</v>
      </c>
      <c r="D28" s="306"/>
      <c r="E28" s="306"/>
      <c r="F28" s="306"/>
      <c r="G28" s="306"/>
      <c r="H28" s="306"/>
      <c r="I28" s="306"/>
      <c r="J28" s="306"/>
      <c r="K28" s="306"/>
      <c r="L28" s="306"/>
      <c r="M28" s="306"/>
      <c r="N28" s="306"/>
      <c r="O28" s="306"/>
      <c r="P28" s="306"/>
    </row>
    <row r="29" spans="3:16" ht="3" customHeight="1">
      <c r="C29" s="4"/>
      <c r="D29" s="4"/>
      <c r="E29" s="4"/>
      <c r="F29" s="4"/>
      <c r="G29" s="4"/>
      <c r="H29" s="4"/>
      <c r="I29" s="4"/>
      <c r="J29" s="4"/>
      <c r="K29" s="4"/>
      <c r="L29" s="4"/>
      <c r="M29" s="4"/>
      <c r="N29" s="4"/>
      <c r="O29" s="4"/>
      <c r="P29" s="4"/>
    </row>
    <row r="30" spans="1:16" ht="12.75" customHeight="1">
      <c r="A30" s="63" t="s">
        <v>22</v>
      </c>
      <c r="C30" s="3" t="s">
        <v>164</v>
      </c>
      <c r="D30" s="4"/>
      <c r="E30" s="4"/>
      <c r="F30" s="4"/>
      <c r="G30" s="4"/>
      <c r="H30" s="4"/>
      <c r="I30" s="4"/>
      <c r="J30" s="4"/>
      <c r="K30" s="4"/>
      <c r="L30" s="4"/>
      <c r="M30" s="4"/>
      <c r="N30" s="4"/>
      <c r="O30" s="4"/>
      <c r="P30" s="4"/>
    </row>
    <row r="31" spans="3:16" ht="3" customHeight="1">
      <c r="C31" s="4"/>
      <c r="D31" s="4"/>
      <c r="E31" s="4"/>
      <c r="F31" s="4"/>
      <c r="G31" s="4"/>
      <c r="H31" s="4"/>
      <c r="I31" s="4"/>
      <c r="J31" s="4"/>
      <c r="K31" s="4"/>
      <c r="L31" s="4"/>
      <c r="M31" s="4"/>
      <c r="N31" s="4"/>
      <c r="O31" s="4"/>
      <c r="P31" s="4"/>
    </row>
    <row r="32" spans="3:17" ht="15" customHeight="1">
      <c r="C32" s="4" t="s">
        <v>165</v>
      </c>
      <c r="D32" s="46"/>
      <c r="E32" s="46"/>
      <c r="F32" s="46"/>
      <c r="G32" s="46"/>
      <c r="H32" s="46"/>
      <c r="I32" s="46"/>
      <c r="J32" s="46"/>
      <c r="K32" s="46"/>
      <c r="L32" s="46"/>
      <c r="M32" s="46"/>
      <c r="N32" s="46"/>
      <c r="O32" s="46"/>
      <c r="P32" s="46"/>
      <c r="Q32" s="72"/>
    </row>
    <row r="33" spans="3:16" ht="5.25" customHeight="1">
      <c r="C33" s="4"/>
      <c r="D33" s="4"/>
      <c r="E33" s="4"/>
      <c r="F33" s="4"/>
      <c r="G33" s="4"/>
      <c r="H33" s="4"/>
      <c r="I33" s="4"/>
      <c r="J33" s="4"/>
      <c r="K33" s="4"/>
      <c r="L33" s="4"/>
      <c r="M33" s="4"/>
      <c r="N33" s="4"/>
      <c r="O33" s="4"/>
      <c r="P33" s="4"/>
    </row>
    <row r="34" spans="1:16" ht="12.75">
      <c r="A34" s="63" t="s">
        <v>23</v>
      </c>
      <c r="C34" s="3" t="s">
        <v>16</v>
      </c>
      <c r="D34" s="4"/>
      <c r="E34" s="4"/>
      <c r="F34" s="4"/>
      <c r="G34" s="4"/>
      <c r="H34" s="4"/>
      <c r="I34" s="4"/>
      <c r="J34" s="4"/>
      <c r="K34" s="4"/>
      <c r="L34" s="4"/>
      <c r="M34" s="4"/>
      <c r="N34" s="4"/>
      <c r="O34" s="4"/>
      <c r="P34" s="4"/>
    </row>
    <row r="35" spans="3:16" ht="3" customHeight="1">
      <c r="C35" s="4"/>
      <c r="D35" s="4"/>
      <c r="E35" s="4"/>
      <c r="F35" s="4"/>
      <c r="G35" s="4"/>
      <c r="H35" s="4"/>
      <c r="I35" s="4"/>
      <c r="J35" s="4"/>
      <c r="K35" s="4"/>
      <c r="L35" s="4"/>
      <c r="M35" s="4"/>
      <c r="N35" s="4"/>
      <c r="O35" s="4"/>
      <c r="P35" s="4"/>
    </row>
    <row r="36" spans="3:16" ht="12.75" customHeight="1">
      <c r="C36" s="4"/>
      <c r="D36" s="4"/>
      <c r="E36" s="4"/>
      <c r="F36" s="4"/>
      <c r="G36" s="4"/>
      <c r="H36" s="4"/>
      <c r="I36" s="4"/>
      <c r="J36" s="15" t="s">
        <v>157</v>
      </c>
      <c r="K36" s="4"/>
      <c r="L36" s="265" t="s">
        <v>157</v>
      </c>
      <c r="M36" s="4"/>
      <c r="N36" s="4"/>
      <c r="O36" s="4"/>
      <c r="P36" s="4"/>
    </row>
    <row r="37" spans="3:16" ht="12.75">
      <c r="C37" s="118"/>
      <c r="D37" s="118"/>
      <c r="E37" s="6"/>
      <c r="F37" s="118"/>
      <c r="G37" s="118"/>
      <c r="H37" s="118"/>
      <c r="I37" s="118"/>
      <c r="J37" s="15" t="s">
        <v>158</v>
      </c>
      <c r="K37" s="101"/>
      <c r="L37" s="265" t="s">
        <v>166</v>
      </c>
      <c r="M37" s="6"/>
      <c r="N37" s="4"/>
      <c r="O37" s="4"/>
      <c r="P37" s="4"/>
    </row>
    <row r="38" spans="3:16" ht="12.75">
      <c r="C38" s="118"/>
      <c r="D38" s="118"/>
      <c r="E38" s="118"/>
      <c r="F38" s="118"/>
      <c r="G38" s="118"/>
      <c r="H38" s="118"/>
      <c r="I38" s="118"/>
      <c r="J38" s="274" t="str">
        <f>'page 1-IS'!C11</f>
        <v>30/6/13</v>
      </c>
      <c r="K38" s="101"/>
      <c r="L38" s="274" t="str">
        <f>J38</f>
        <v>30/6/13</v>
      </c>
      <c r="M38" s="6"/>
      <c r="N38" s="4"/>
      <c r="O38" s="4"/>
      <c r="P38" s="4"/>
    </row>
    <row r="39" spans="3:16" ht="12.75">
      <c r="C39" s="118" t="s">
        <v>167</v>
      </c>
      <c r="D39" s="118"/>
      <c r="E39" s="118"/>
      <c r="F39" s="118"/>
      <c r="G39" s="118"/>
      <c r="H39" s="118"/>
      <c r="I39" s="118"/>
      <c r="J39" s="15" t="s">
        <v>17</v>
      </c>
      <c r="K39" s="101"/>
      <c r="L39" s="15" t="s">
        <v>17</v>
      </c>
      <c r="M39" s="6"/>
      <c r="N39" s="4"/>
      <c r="O39" s="4"/>
      <c r="P39" s="4"/>
    </row>
    <row r="40" spans="3:16" ht="12.75">
      <c r="C40" s="143" t="s">
        <v>12</v>
      </c>
      <c r="D40" s="118"/>
      <c r="E40" s="118"/>
      <c r="F40" s="118"/>
      <c r="G40" s="118"/>
      <c r="H40" s="118"/>
      <c r="I40" s="118"/>
      <c r="J40" s="4"/>
      <c r="K40" s="6"/>
      <c r="L40" s="4"/>
      <c r="M40" s="6"/>
      <c r="N40" s="4"/>
      <c r="O40" s="4"/>
      <c r="P40" s="4"/>
    </row>
    <row r="41" spans="3:16" ht="12.75">
      <c r="C41" s="6" t="s">
        <v>10</v>
      </c>
      <c r="D41" s="6"/>
      <c r="E41" s="6"/>
      <c r="F41" s="6"/>
      <c r="G41" s="6"/>
      <c r="H41" s="6"/>
      <c r="I41" s="6"/>
      <c r="J41" s="97">
        <v>113</v>
      </c>
      <c r="K41" s="6"/>
      <c r="L41" s="97">
        <f>'page 1-IS'!F23</f>
        <v>16.4</v>
      </c>
      <c r="M41" s="6"/>
      <c r="N41" s="4"/>
      <c r="O41" s="4"/>
      <c r="P41" s="4"/>
    </row>
    <row r="42" spans="3:16" ht="12.75">
      <c r="C42" s="6" t="s">
        <v>11</v>
      </c>
      <c r="D42" s="6"/>
      <c r="E42" s="6"/>
      <c r="F42" s="6"/>
      <c r="G42" s="6"/>
      <c r="H42" s="6"/>
      <c r="I42" s="6"/>
      <c r="J42" s="130">
        <v>0</v>
      </c>
      <c r="K42" s="6"/>
      <c r="L42" s="130">
        <v>0</v>
      </c>
      <c r="M42" s="6"/>
      <c r="N42" s="4"/>
      <c r="O42" s="4"/>
      <c r="P42" s="4"/>
    </row>
    <row r="43" spans="3:16" ht="12.75">
      <c r="C43" s="6"/>
      <c r="D43" s="6"/>
      <c r="E43" s="6"/>
      <c r="F43" s="6"/>
      <c r="G43" s="6"/>
      <c r="H43" s="6"/>
      <c r="I43" s="6"/>
      <c r="J43" s="97">
        <f>SUM(J41:J42)</f>
        <v>113</v>
      </c>
      <c r="K43" s="6"/>
      <c r="L43" s="97">
        <f>SUM(L41:L42)</f>
        <v>16.4</v>
      </c>
      <c r="M43" s="6"/>
      <c r="N43" s="4"/>
      <c r="O43" s="4"/>
      <c r="P43" s="4"/>
    </row>
    <row r="44" spans="3:16" ht="12.75">
      <c r="C44" s="6" t="s">
        <v>168</v>
      </c>
      <c r="D44" s="6"/>
      <c r="E44" s="6"/>
      <c r="F44" s="6"/>
      <c r="G44" s="6"/>
      <c r="H44" s="6"/>
      <c r="I44" s="6"/>
      <c r="J44" s="97"/>
      <c r="K44" s="6"/>
      <c r="L44" s="97">
        <v>0</v>
      </c>
      <c r="M44" s="6"/>
      <c r="N44" s="4"/>
      <c r="O44" s="4"/>
      <c r="P44" s="4"/>
    </row>
    <row r="45" spans="3:16" ht="12.75">
      <c r="C45" s="6" t="s">
        <v>169</v>
      </c>
      <c r="D45" s="6"/>
      <c r="E45" s="6"/>
      <c r="F45" s="6"/>
      <c r="G45" s="6"/>
      <c r="H45" s="6"/>
      <c r="I45" s="6"/>
      <c r="J45" s="97">
        <v>0</v>
      </c>
      <c r="K45" s="6"/>
      <c r="L45" s="97">
        <v>0</v>
      </c>
      <c r="M45" s="6"/>
      <c r="N45" s="4"/>
      <c r="O45" s="4"/>
      <c r="P45" s="4"/>
    </row>
    <row r="46" spans="3:16" ht="12.75">
      <c r="C46" s="6" t="s">
        <v>181</v>
      </c>
      <c r="D46" s="6"/>
      <c r="E46" s="6"/>
      <c r="F46" s="6"/>
      <c r="G46" s="6"/>
      <c r="H46" s="6"/>
      <c r="I46" s="6"/>
      <c r="J46" s="97">
        <v>0</v>
      </c>
      <c r="K46" s="6"/>
      <c r="L46" s="97">
        <v>0</v>
      </c>
      <c r="M46" s="6"/>
      <c r="N46" s="4"/>
      <c r="O46" s="4"/>
      <c r="P46" s="4"/>
    </row>
    <row r="47" spans="3:16" ht="13.5" thickBot="1">
      <c r="C47" s="6"/>
      <c r="D47" s="6"/>
      <c r="E47" s="6"/>
      <c r="F47" s="6"/>
      <c r="G47" s="6"/>
      <c r="H47" s="6"/>
      <c r="I47" s="6"/>
      <c r="J47" s="253">
        <f>SUM(J43:J46)</f>
        <v>113</v>
      </c>
      <c r="K47" s="6"/>
      <c r="L47" s="253">
        <f>SUM(L43:L46)</f>
        <v>16.4</v>
      </c>
      <c r="M47" s="6"/>
      <c r="N47" s="4"/>
      <c r="O47" s="4"/>
      <c r="P47" s="4"/>
    </row>
    <row r="48" spans="3:16" ht="12.75">
      <c r="C48" s="6"/>
      <c r="D48" s="6"/>
      <c r="E48" s="6"/>
      <c r="F48" s="6"/>
      <c r="G48" s="6"/>
      <c r="H48" s="6"/>
      <c r="I48" s="6"/>
      <c r="J48" s="6"/>
      <c r="K48" s="6"/>
      <c r="L48" s="6"/>
      <c r="M48" s="6"/>
      <c r="N48" s="4"/>
      <c r="O48" s="4"/>
      <c r="P48" s="4"/>
    </row>
    <row r="49" spans="3:16" ht="30" customHeight="1">
      <c r="C49" s="306" t="s">
        <v>325</v>
      </c>
      <c r="D49" s="306"/>
      <c r="E49" s="306"/>
      <c r="F49" s="306"/>
      <c r="G49" s="306"/>
      <c r="H49" s="306"/>
      <c r="I49" s="306"/>
      <c r="J49" s="306"/>
      <c r="K49" s="306"/>
      <c r="L49" s="306"/>
      <c r="M49" s="306"/>
      <c r="N49" s="306"/>
      <c r="O49" s="306"/>
      <c r="P49" s="306"/>
    </row>
    <row r="67" ht="12.75">
      <c r="A67" s="75"/>
    </row>
  </sheetData>
  <sheetProtection/>
  <mergeCells count="9">
    <mergeCell ref="C49:P49"/>
    <mergeCell ref="A1:P1"/>
    <mergeCell ref="A2:P2"/>
    <mergeCell ref="C11:P11"/>
    <mergeCell ref="C13:P13"/>
    <mergeCell ref="C28:P28"/>
    <mergeCell ref="C23:P23"/>
    <mergeCell ref="C19:I19"/>
    <mergeCell ref="C24:P24"/>
  </mergeCells>
  <printOptions/>
  <pageMargins left="0.9055118110236221" right="0.2362204724409449" top="0.5905511811023623" bottom="0.7480314960629921" header="0.3937007874015748" footer="0.7874015748031497"/>
  <pageSetup fitToHeight="1" fitToWidth="1" horizontalDpi="600" verticalDpi="600" orientation="portrait" scale="93" r:id="rId1"/>
  <headerFooter alignWithMargins="0">
    <oddFooter>&amp;C&amp;"Times New Roman,Italic"&amp;8Page 10</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AD68"/>
  <sheetViews>
    <sheetView showGridLines="0" zoomScalePageLayoutView="0" workbookViewId="0" topLeftCell="A21">
      <selection activeCell="N63" sqref="N63"/>
    </sheetView>
  </sheetViews>
  <sheetFormatPr defaultColWidth="9.140625" defaultRowHeight="12.75"/>
  <cols>
    <col min="1" max="1" width="2.8515625" style="61" customWidth="1"/>
    <col min="2" max="2" width="2.8515625" style="61" bestFit="1" customWidth="1"/>
    <col min="3" max="3" width="4.00390625" style="61" customWidth="1"/>
    <col min="4" max="4" width="3.8515625" style="61" customWidth="1"/>
    <col min="5" max="5" width="12.7109375" style="61" customWidth="1"/>
    <col min="6" max="6" width="2.28125" style="61" customWidth="1"/>
    <col min="7" max="7" width="2.8515625" style="61" customWidth="1"/>
    <col min="8" max="8" width="11.57421875" style="61" customWidth="1"/>
    <col min="9" max="9" width="0.9921875" style="61" customWidth="1"/>
    <col min="10" max="10" width="11.57421875" style="64" customWidth="1"/>
    <col min="11" max="11" width="1.57421875" style="61" customWidth="1"/>
    <col min="12" max="12" width="11.57421875" style="64" customWidth="1"/>
    <col min="13" max="13" width="0.9921875" style="61" customWidth="1"/>
    <col min="14" max="14" width="11.8515625" style="64" customWidth="1"/>
    <col min="15" max="15" width="0.9921875" style="61" customWidth="1"/>
    <col min="16" max="16" width="15.8515625" style="61" customWidth="1"/>
    <col min="17" max="17" width="11.28125" style="61" customWidth="1"/>
    <col min="18" max="18" width="1.28515625" style="61" customWidth="1"/>
    <col min="19" max="16384" width="9.140625" style="61" customWidth="1"/>
  </cols>
  <sheetData>
    <row r="1" spans="1:17" ht="18.75">
      <c r="A1" s="307" t="str">
        <f>'page 1-IS'!A1:G1</f>
        <v>BINA GOODYEAR BERHAD (18645-H)</v>
      </c>
      <c r="B1" s="307"/>
      <c r="C1" s="307"/>
      <c r="D1" s="307"/>
      <c r="E1" s="307"/>
      <c r="F1" s="307"/>
      <c r="G1" s="307"/>
      <c r="H1" s="307"/>
      <c r="I1" s="307"/>
      <c r="J1" s="307"/>
      <c r="K1" s="307"/>
      <c r="L1" s="307"/>
      <c r="M1" s="307"/>
      <c r="N1" s="307"/>
      <c r="O1" s="307"/>
      <c r="P1" s="307"/>
      <c r="Q1" s="54"/>
    </row>
    <row r="2" spans="1:17" ht="12.75">
      <c r="A2" s="308" t="str">
        <f>'page 1-IS'!A2:G2</f>
        <v>(Incorporated in Malaysia)</v>
      </c>
      <c r="B2" s="308"/>
      <c r="C2" s="308"/>
      <c r="D2" s="308"/>
      <c r="E2" s="308"/>
      <c r="F2" s="308"/>
      <c r="G2" s="308"/>
      <c r="H2" s="308"/>
      <c r="I2" s="308"/>
      <c r="J2" s="308"/>
      <c r="K2" s="308"/>
      <c r="L2" s="308"/>
      <c r="M2" s="308"/>
      <c r="N2" s="308"/>
      <c r="O2" s="308"/>
      <c r="P2" s="308"/>
      <c r="Q2" s="56"/>
    </row>
    <row r="3" ht="12.75">
      <c r="P3" s="63"/>
    </row>
    <row r="4" spans="1:16" ht="14.25">
      <c r="A4" s="68" t="str">
        <f>'page 1-IS'!A4</f>
        <v>Interim report for the financial period ended 30 June 2013</v>
      </c>
      <c r="P4" s="63"/>
    </row>
    <row r="5" spans="1:16" ht="12.75">
      <c r="A5" s="69" t="s">
        <v>45</v>
      </c>
      <c r="P5" s="63"/>
    </row>
    <row r="6" spans="1:15" s="55" customFormat="1" ht="12.75">
      <c r="A6" s="58"/>
      <c r="B6" s="58"/>
      <c r="C6" s="58"/>
      <c r="D6" s="58"/>
      <c r="E6" s="70"/>
      <c r="F6" s="58"/>
      <c r="G6" s="58"/>
      <c r="H6" s="58"/>
      <c r="I6" s="58"/>
      <c r="J6" s="91"/>
      <c r="K6" s="58"/>
      <c r="L6" s="91"/>
      <c r="M6" s="58"/>
      <c r="N6" s="91"/>
      <c r="O6" s="58"/>
    </row>
    <row r="7" ht="12.75">
      <c r="A7" s="63" t="s">
        <v>142</v>
      </c>
    </row>
    <row r="9" spans="1:16" ht="18" customHeight="1">
      <c r="A9" s="63" t="s">
        <v>24</v>
      </c>
      <c r="B9" s="63"/>
      <c r="C9" s="63" t="s">
        <v>2</v>
      </c>
      <c r="D9" s="63"/>
      <c r="E9" s="63"/>
      <c r="P9" s="62"/>
    </row>
    <row r="10" ht="3" customHeight="1">
      <c r="P10" s="62"/>
    </row>
    <row r="11" spans="3:16" ht="16.5" customHeight="1">
      <c r="C11" s="306" t="s">
        <v>200</v>
      </c>
      <c r="D11" s="306"/>
      <c r="E11" s="306"/>
      <c r="F11" s="306"/>
      <c r="G11" s="306"/>
      <c r="H11" s="306"/>
      <c r="I11" s="306"/>
      <c r="J11" s="306"/>
      <c r="K11" s="306"/>
      <c r="L11" s="306"/>
      <c r="M11" s="306"/>
      <c r="N11" s="306"/>
      <c r="O11" s="306"/>
      <c r="P11" s="306"/>
    </row>
    <row r="12" spans="3:16" ht="3.75" customHeight="1">
      <c r="C12" s="67"/>
      <c r="D12" s="67"/>
      <c r="E12" s="67"/>
      <c r="F12" s="67"/>
      <c r="G12" s="67"/>
      <c r="H12" s="67"/>
      <c r="I12" s="67"/>
      <c r="J12" s="92"/>
      <c r="K12" s="67"/>
      <c r="L12" s="92"/>
      <c r="M12" s="67"/>
      <c r="N12" s="92"/>
      <c r="O12" s="67"/>
      <c r="P12" s="67"/>
    </row>
    <row r="13" spans="1:16" s="84" customFormat="1" ht="12.75" customHeight="1">
      <c r="A13" s="93" t="s">
        <v>25</v>
      </c>
      <c r="B13" s="93"/>
      <c r="C13" s="315" t="s">
        <v>170</v>
      </c>
      <c r="D13" s="315"/>
      <c r="E13" s="315"/>
      <c r="F13" s="315"/>
      <c r="G13" s="315"/>
      <c r="H13" s="315"/>
      <c r="I13" s="315"/>
      <c r="J13" s="315"/>
      <c r="K13" s="315"/>
      <c r="L13" s="315"/>
      <c r="M13" s="315"/>
      <c r="N13" s="315"/>
      <c r="O13" s="315"/>
      <c r="P13" s="315"/>
    </row>
    <row r="14" ht="3" customHeight="1">
      <c r="P14" s="62"/>
    </row>
    <row r="15" spans="3:16" ht="12.75" customHeight="1">
      <c r="C15" s="292" t="s">
        <v>1</v>
      </c>
      <c r="D15" s="292"/>
      <c r="E15" s="292"/>
      <c r="F15" s="292"/>
      <c r="G15" s="292"/>
      <c r="H15" s="292"/>
      <c r="I15" s="292"/>
      <c r="J15" s="292"/>
      <c r="K15" s="292"/>
      <c r="L15" s="292"/>
      <c r="M15" s="292"/>
      <c r="N15" s="292"/>
      <c r="O15" s="292"/>
      <c r="P15" s="292"/>
    </row>
    <row r="16" ht="3" customHeight="1"/>
    <row r="17" spans="1:3" ht="12.75">
      <c r="A17" s="63" t="s">
        <v>26</v>
      </c>
      <c r="C17" s="63" t="s">
        <v>0</v>
      </c>
    </row>
    <row r="18" ht="3" customHeight="1"/>
    <row r="19" spans="3:16" ht="72.75" customHeight="1">
      <c r="C19" s="314" t="s">
        <v>261</v>
      </c>
      <c r="D19" s="314"/>
      <c r="E19" s="314"/>
      <c r="F19" s="314"/>
      <c r="G19" s="314"/>
      <c r="H19" s="314"/>
      <c r="I19" s="314"/>
      <c r="J19" s="314"/>
      <c r="K19" s="314"/>
      <c r="L19" s="314"/>
      <c r="M19" s="314"/>
      <c r="N19" s="314"/>
      <c r="O19" s="314"/>
      <c r="P19" s="314"/>
    </row>
    <row r="20" spans="1:3" ht="12.75" customHeight="1">
      <c r="A20" s="63" t="s">
        <v>28</v>
      </c>
      <c r="C20" s="63" t="s">
        <v>33</v>
      </c>
    </row>
    <row r="21" ht="3" customHeight="1"/>
    <row r="22" ht="12.75" customHeight="1">
      <c r="C22" s="61" t="s">
        <v>311</v>
      </c>
    </row>
    <row r="23" ht="3" customHeight="1"/>
    <row r="24" spans="3:15" ht="12.75" customHeight="1">
      <c r="C24" s="55"/>
      <c r="D24" s="55"/>
      <c r="E24" s="55"/>
      <c r="F24" s="55"/>
      <c r="G24" s="55"/>
      <c r="H24" s="55"/>
      <c r="I24" s="55"/>
      <c r="J24" s="65" t="s">
        <v>34</v>
      </c>
      <c r="K24" s="57"/>
      <c r="L24" s="65" t="s">
        <v>3</v>
      </c>
      <c r="M24" s="57"/>
      <c r="N24" s="65" t="s">
        <v>52</v>
      </c>
      <c r="O24" s="55"/>
    </row>
    <row r="25" spans="3:15" ht="12.75" customHeight="1">
      <c r="C25" s="57" t="s">
        <v>161</v>
      </c>
      <c r="D25" s="55"/>
      <c r="E25" s="55"/>
      <c r="F25" s="55"/>
      <c r="G25" s="55"/>
      <c r="H25" s="55"/>
      <c r="I25" s="55"/>
      <c r="J25" s="65" t="s">
        <v>17</v>
      </c>
      <c r="K25" s="57"/>
      <c r="L25" s="65" t="s">
        <v>17</v>
      </c>
      <c r="M25" s="57"/>
      <c r="N25" s="65" t="s">
        <v>17</v>
      </c>
      <c r="O25" s="55"/>
    </row>
    <row r="26" spans="1:15" ht="12.75">
      <c r="A26" s="63"/>
      <c r="C26" s="94" t="s">
        <v>4</v>
      </c>
      <c r="D26" s="55"/>
      <c r="E26" s="55"/>
      <c r="F26" s="55"/>
      <c r="G26" s="55"/>
      <c r="H26" s="55"/>
      <c r="I26" s="55"/>
      <c r="J26" s="59"/>
      <c r="K26" s="55"/>
      <c r="L26" s="59"/>
      <c r="M26" s="55"/>
      <c r="N26" s="59"/>
      <c r="O26" s="55"/>
    </row>
    <row r="27" spans="1:15" ht="12.75">
      <c r="A27" s="63"/>
      <c r="C27" s="55" t="s">
        <v>171</v>
      </c>
      <c r="D27" s="55"/>
      <c r="E27" s="55"/>
      <c r="F27" s="55"/>
      <c r="G27" s="55"/>
      <c r="H27" s="55"/>
      <c r="I27" s="55"/>
      <c r="J27" s="97">
        <f>'page 4-BS'!B32-L28</f>
        <v>422.54100000000017</v>
      </c>
      <c r="K27" s="6"/>
      <c r="L27" s="97">
        <v>0</v>
      </c>
      <c r="M27" s="6"/>
      <c r="N27" s="97">
        <f>J27+L27</f>
        <v>422.54100000000017</v>
      </c>
      <c r="O27" s="55"/>
    </row>
    <row r="28" spans="1:15" ht="12.75">
      <c r="A28" s="63"/>
      <c r="C28" s="55" t="s">
        <v>7</v>
      </c>
      <c r="D28" s="55"/>
      <c r="E28" s="55"/>
      <c r="F28" s="55"/>
      <c r="G28" s="55"/>
      <c r="H28" s="55"/>
      <c r="I28" s="55"/>
      <c r="J28" s="97">
        <v>0</v>
      </c>
      <c r="K28" s="6"/>
      <c r="L28" s="97">
        <v>6000</v>
      </c>
      <c r="M28" s="6"/>
      <c r="N28" s="97">
        <f>J28+L28</f>
        <v>6000</v>
      </c>
      <c r="O28" s="55"/>
    </row>
    <row r="29" spans="1:19" ht="12.75">
      <c r="A29" s="63"/>
      <c r="C29" s="55" t="s">
        <v>6</v>
      </c>
      <c r="D29" s="55"/>
      <c r="E29" s="55"/>
      <c r="F29" s="55"/>
      <c r="G29" s="55"/>
      <c r="H29" s="55"/>
      <c r="I29" s="55"/>
      <c r="J29" s="130">
        <f>'page 4-BS'!B33</f>
        <v>1002.514</v>
      </c>
      <c r="K29" s="6"/>
      <c r="L29" s="130">
        <v>0</v>
      </c>
      <c r="M29" s="6"/>
      <c r="N29" s="130">
        <f>J29+L29</f>
        <v>1002.514</v>
      </c>
      <c r="O29" s="55"/>
      <c r="P29" s="55"/>
      <c r="Q29" s="55"/>
      <c r="R29" s="55"/>
      <c r="S29" s="55"/>
    </row>
    <row r="30" spans="3:19" ht="3" customHeight="1">
      <c r="C30" s="55"/>
      <c r="D30" s="55"/>
      <c r="E30" s="55"/>
      <c r="F30" s="55"/>
      <c r="G30" s="55"/>
      <c r="H30" s="55"/>
      <c r="I30" s="55"/>
      <c r="J30" s="97"/>
      <c r="K30" s="6"/>
      <c r="L30" s="97"/>
      <c r="M30" s="6"/>
      <c r="N30" s="97"/>
      <c r="O30" s="55"/>
      <c r="P30" s="55"/>
      <c r="Q30" s="55"/>
      <c r="R30" s="55"/>
      <c r="S30" s="55"/>
    </row>
    <row r="31" spans="3:19" ht="12.75">
      <c r="C31" s="57"/>
      <c r="D31" s="57"/>
      <c r="E31" s="57"/>
      <c r="F31" s="57"/>
      <c r="G31" s="57"/>
      <c r="H31" s="57"/>
      <c r="I31" s="57"/>
      <c r="J31" s="129">
        <f>SUM(J27:J30)</f>
        <v>1425.0550000000003</v>
      </c>
      <c r="K31" s="101"/>
      <c r="L31" s="129">
        <f>SUM(L27:L30)</f>
        <v>6000</v>
      </c>
      <c r="M31" s="6"/>
      <c r="N31" s="129">
        <f>SUM(N27:N30)</f>
        <v>7425.055</v>
      </c>
      <c r="O31" s="55"/>
      <c r="P31" s="55"/>
      <c r="Q31" s="55"/>
      <c r="R31" s="55"/>
      <c r="S31" s="55"/>
    </row>
    <row r="32" spans="3:19" ht="12.75">
      <c r="C32" s="94" t="s">
        <v>5</v>
      </c>
      <c r="D32" s="57"/>
      <c r="E32" s="57"/>
      <c r="F32" s="57"/>
      <c r="G32" s="57"/>
      <c r="H32" s="57"/>
      <c r="I32" s="57"/>
      <c r="J32" s="129"/>
      <c r="K32" s="101"/>
      <c r="L32" s="37"/>
      <c r="M32" s="6"/>
      <c r="N32" s="129"/>
      <c r="O32" s="55"/>
      <c r="P32" s="55"/>
      <c r="Q32" s="55"/>
      <c r="R32" s="55"/>
      <c r="S32" s="55"/>
    </row>
    <row r="33" spans="3:19" ht="12.75">
      <c r="C33" s="55" t="str">
        <f>C27</f>
        <v>Hire Purchase</v>
      </c>
      <c r="D33" s="57"/>
      <c r="E33" s="57"/>
      <c r="F33" s="57"/>
      <c r="G33" s="57"/>
      <c r="H33" s="57"/>
      <c r="I33" s="57"/>
      <c r="J33" s="129">
        <f>'page 4-BS'!B25</f>
        <v>169.472</v>
      </c>
      <c r="K33" s="101"/>
      <c r="L33" s="129">
        <v>0</v>
      </c>
      <c r="M33" s="6"/>
      <c r="N33" s="129">
        <f>L33+J33</f>
        <v>169.472</v>
      </c>
      <c r="O33" s="55"/>
      <c r="P33" s="55"/>
      <c r="Q33" s="55"/>
      <c r="R33" s="55"/>
      <c r="S33" s="55"/>
    </row>
    <row r="34" spans="3:15" ht="12.75">
      <c r="C34" s="55" t="s">
        <v>182</v>
      </c>
      <c r="D34" s="57"/>
      <c r="E34" s="57"/>
      <c r="F34" s="57"/>
      <c r="G34" s="57"/>
      <c r="H34" s="57"/>
      <c r="I34" s="57"/>
      <c r="J34" s="129">
        <v>0</v>
      </c>
      <c r="K34" s="101"/>
      <c r="L34" s="129">
        <v>0</v>
      </c>
      <c r="M34" s="6"/>
      <c r="N34" s="129">
        <f>L34+J34</f>
        <v>0</v>
      </c>
      <c r="O34" s="55"/>
    </row>
    <row r="35" spans="3:19" ht="13.5" thickBot="1">
      <c r="C35" s="57"/>
      <c r="D35" s="57"/>
      <c r="E35" s="57"/>
      <c r="F35" s="57"/>
      <c r="G35" s="57"/>
      <c r="H35" s="57"/>
      <c r="I35" s="57"/>
      <c r="J35" s="132">
        <f>SUM(J31:J34)</f>
        <v>1594.5270000000003</v>
      </c>
      <c r="K35" s="101"/>
      <c r="L35" s="132">
        <f>SUM(L31:L34)</f>
        <v>6000</v>
      </c>
      <c r="M35" s="6"/>
      <c r="N35" s="132">
        <f>SUM(N31:N34)</f>
        <v>7594.527</v>
      </c>
      <c r="O35" s="55"/>
      <c r="P35" s="64"/>
      <c r="S35" s="64"/>
    </row>
    <row r="36" spans="3:15" ht="12.75">
      <c r="C36" s="57"/>
      <c r="D36" s="57"/>
      <c r="E36" s="57"/>
      <c r="F36" s="57"/>
      <c r="G36" s="57"/>
      <c r="H36" s="57"/>
      <c r="I36" s="57"/>
      <c r="J36" s="65"/>
      <c r="K36" s="73"/>
      <c r="L36" s="95"/>
      <c r="M36" s="55"/>
      <c r="N36" s="59"/>
      <c r="O36" s="55"/>
    </row>
    <row r="37" spans="1:30" ht="12.75">
      <c r="A37" s="63" t="s">
        <v>29</v>
      </c>
      <c r="C37" s="57" t="s">
        <v>36</v>
      </c>
      <c r="D37" s="57"/>
      <c r="E37" s="57"/>
      <c r="F37" s="57"/>
      <c r="G37" s="57"/>
      <c r="H37" s="57"/>
      <c r="I37" s="57"/>
      <c r="J37" s="65"/>
      <c r="K37" s="55"/>
      <c r="L37" s="65"/>
      <c r="M37" s="55"/>
      <c r="N37" s="59"/>
      <c r="Q37" s="291"/>
      <c r="R37" s="291"/>
      <c r="S37" s="291"/>
      <c r="T37" s="291"/>
      <c r="U37" s="291"/>
      <c r="V37" s="291"/>
      <c r="W37" s="291"/>
      <c r="X37" s="291"/>
      <c r="Y37" s="291"/>
      <c r="Z37" s="291"/>
      <c r="AA37" s="291"/>
      <c r="AB37" s="291"/>
      <c r="AC37" s="291"/>
      <c r="AD37" s="291"/>
    </row>
    <row r="38" spans="3:14" ht="3" customHeight="1">
      <c r="C38" s="55"/>
      <c r="D38" s="55"/>
      <c r="E38" s="55"/>
      <c r="F38" s="55"/>
      <c r="G38" s="55"/>
      <c r="H38" s="55"/>
      <c r="I38" s="55"/>
      <c r="J38" s="59"/>
      <c r="K38" s="55"/>
      <c r="L38" s="59"/>
      <c r="M38" s="55"/>
      <c r="N38" s="59"/>
    </row>
    <row r="39" spans="3:14" ht="12.75" customHeight="1">
      <c r="C39" s="55" t="s">
        <v>8</v>
      </c>
      <c r="D39" s="55"/>
      <c r="E39" s="55"/>
      <c r="F39" s="55"/>
      <c r="G39" s="55"/>
      <c r="H39" s="55"/>
      <c r="I39" s="55"/>
      <c r="J39" s="59"/>
      <c r="K39" s="55"/>
      <c r="L39" s="59"/>
      <c r="M39" s="55"/>
      <c r="N39" s="59"/>
    </row>
    <row r="40" spans="3:14" ht="4.5" customHeight="1">
      <c r="C40" s="55"/>
      <c r="D40" s="55"/>
      <c r="E40" s="55"/>
      <c r="F40" s="55"/>
      <c r="G40" s="55"/>
      <c r="H40" s="55"/>
      <c r="I40" s="55"/>
      <c r="J40" s="59"/>
      <c r="K40" s="55"/>
      <c r="L40" s="59"/>
      <c r="M40" s="55"/>
      <c r="N40" s="59"/>
    </row>
    <row r="41" spans="1:21" ht="12.75">
      <c r="A41" s="3" t="s">
        <v>31</v>
      </c>
      <c r="B41" s="4"/>
      <c r="C41" s="118" t="s">
        <v>37</v>
      </c>
      <c r="D41" s="6"/>
      <c r="E41" s="6"/>
      <c r="F41" s="6"/>
      <c r="G41" s="6"/>
      <c r="H41" s="6"/>
      <c r="I41" s="6"/>
      <c r="J41" s="97"/>
      <c r="K41" s="6"/>
      <c r="L41" s="97"/>
      <c r="M41" s="6"/>
      <c r="N41" s="97"/>
      <c r="O41" s="4"/>
      <c r="P41" s="4"/>
      <c r="Q41" s="4"/>
      <c r="R41" s="4"/>
      <c r="S41" s="4"/>
      <c r="T41" s="4"/>
      <c r="U41" s="4"/>
    </row>
    <row r="42" spans="1:21" ht="3" customHeight="1">
      <c r="A42" s="4"/>
      <c r="B42" s="4"/>
      <c r="C42" s="6"/>
      <c r="D42" s="6"/>
      <c r="E42" s="6"/>
      <c r="F42" s="6"/>
      <c r="G42" s="6"/>
      <c r="H42" s="6"/>
      <c r="I42" s="6"/>
      <c r="J42" s="97"/>
      <c r="K42" s="6"/>
      <c r="L42" s="97"/>
      <c r="M42" s="6"/>
      <c r="N42" s="97"/>
      <c r="O42" s="4"/>
      <c r="P42" s="4"/>
      <c r="Q42" s="4"/>
      <c r="R42" s="4"/>
      <c r="S42" s="4"/>
      <c r="T42" s="4"/>
      <c r="U42" s="4"/>
    </row>
    <row r="43" spans="1:19" ht="30" customHeight="1">
      <c r="A43" s="4"/>
      <c r="B43" s="4"/>
      <c r="C43" s="306" t="s">
        <v>327</v>
      </c>
      <c r="D43" s="306"/>
      <c r="E43" s="306"/>
      <c r="F43" s="306"/>
      <c r="G43" s="306"/>
      <c r="H43" s="306"/>
      <c r="I43" s="306"/>
      <c r="J43" s="306"/>
      <c r="K43" s="306"/>
      <c r="L43" s="306"/>
      <c r="M43" s="306"/>
      <c r="N43" s="306"/>
      <c r="O43" s="306"/>
      <c r="P43" s="306"/>
      <c r="Q43" s="4"/>
      <c r="R43" s="4"/>
      <c r="S43" s="4"/>
    </row>
    <row r="44" ht="3" customHeight="1"/>
    <row r="45" spans="1:3" ht="12.75">
      <c r="A45" s="63" t="s">
        <v>32</v>
      </c>
      <c r="C45" s="63" t="s">
        <v>9</v>
      </c>
    </row>
    <row r="46" spans="3:16" ht="15.75" customHeight="1">
      <c r="C46" s="313" t="s">
        <v>225</v>
      </c>
      <c r="D46" s="285"/>
      <c r="E46" s="285"/>
      <c r="F46" s="285"/>
      <c r="G46" s="285"/>
      <c r="H46" s="285"/>
      <c r="I46" s="285"/>
      <c r="J46" s="285"/>
      <c r="K46" s="285"/>
      <c r="L46" s="285"/>
      <c r="M46" s="285"/>
      <c r="N46" s="285"/>
      <c r="O46" s="285"/>
      <c r="P46" s="285"/>
    </row>
    <row r="47" ht="3" customHeight="1"/>
    <row r="48" spans="1:3" ht="12.75">
      <c r="A48" s="63" t="s">
        <v>57</v>
      </c>
      <c r="C48" s="63" t="s">
        <v>94</v>
      </c>
    </row>
    <row r="49" ht="3" customHeight="1"/>
    <row r="50" spans="3:20" ht="39" customHeight="1">
      <c r="C50" s="306" t="s">
        <v>317</v>
      </c>
      <c r="D50" s="306"/>
      <c r="E50" s="306"/>
      <c r="F50" s="306"/>
      <c r="G50" s="306"/>
      <c r="H50" s="306"/>
      <c r="I50" s="306"/>
      <c r="J50" s="306"/>
      <c r="K50" s="306"/>
      <c r="L50" s="306"/>
      <c r="M50" s="306"/>
      <c r="N50" s="306"/>
      <c r="O50" s="306"/>
      <c r="P50" s="306"/>
      <c r="T50" s="61" t="s">
        <v>39</v>
      </c>
    </row>
    <row r="51" spans="3:16" ht="3" customHeight="1">
      <c r="C51" s="4"/>
      <c r="D51" s="4"/>
      <c r="E51" s="4"/>
      <c r="F51" s="4"/>
      <c r="G51" s="4"/>
      <c r="H51" s="4"/>
      <c r="I51" s="4"/>
      <c r="J51" s="36"/>
      <c r="K51" s="4"/>
      <c r="L51" s="36"/>
      <c r="M51" s="4"/>
      <c r="N51" s="36"/>
      <c r="O51" s="4"/>
      <c r="P51" s="4"/>
    </row>
    <row r="52" spans="1:16" ht="14.25" customHeight="1">
      <c r="A52" s="63" t="s">
        <v>227</v>
      </c>
      <c r="C52" s="3" t="s">
        <v>228</v>
      </c>
      <c r="D52" s="4"/>
      <c r="E52" s="4"/>
      <c r="F52" s="4"/>
      <c r="G52" s="4"/>
      <c r="H52" s="4"/>
      <c r="I52" s="4"/>
      <c r="J52" s="36"/>
      <c r="K52" s="4"/>
      <c r="L52" s="36"/>
      <c r="M52" s="4"/>
      <c r="N52" s="36"/>
      <c r="O52" s="4"/>
      <c r="P52" s="4"/>
    </row>
    <row r="53" spans="1:16" ht="14.25" customHeight="1">
      <c r="A53" s="63"/>
      <c r="C53" s="4" t="s">
        <v>312</v>
      </c>
      <c r="D53" s="4"/>
      <c r="E53" s="4"/>
      <c r="F53" s="4"/>
      <c r="G53" s="4"/>
      <c r="H53" s="4"/>
      <c r="I53" s="4"/>
      <c r="J53" s="36"/>
      <c r="K53" s="4"/>
      <c r="L53" s="36"/>
      <c r="M53" s="4"/>
      <c r="N53" s="36"/>
      <c r="O53" s="4"/>
      <c r="P53" s="4"/>
    </row>
    <row r="54" spans="1:16" ht="16.5" customHeight="1">
      <c r="A54" s="63"/>
      <c r="C54" s="4"/>
      <c r="D54" s="4"/>
      <c r="E54" s="4"/>
      <c r="F54" s="4"/>
      <c r="G54" s="4"/>
      <c r="H54" s="4"/>
      <c r="I54" s="4"/>
      <c r="J54" s="45" t="s">
        <v>304</v>
      </c>
      <c r="K54" s="3"/>
      <c r="L54" s="45"/>
      <c r="M54" s="3"/>
      <c r="N54" s="45" t="s">
        <v>217</v>
      </c>
      <c r="O54" s="3"/>
      <c r="P54" s="3"/>
    </row>
    <row r="55" spans="1:16" ht="13.5" customHeight="1">
      <c r="A55" s="63"/>
      <c r="C55" s="4"/>
      <c r="D55" s="4"/>
      <c r="E55" s="4"/>
      <c r="F55" s="4"/>
      <c r="G55" s="4"/>
      <c r="H55" s="4"/>
      <c r="I55" s="4"/>
      <c r="J55" s="257" t="s">
        <v>17</v>
      </c>
      <c r="K55" s="258"/>
      <c r="L55" s="45"/>
      <c r="M55" s="3"/>
      <c r="N55" s="257" t="s">
        <v>17</v>
      </c>
      <c r="O55" s="3"/>
      <c r="P55" s="3"/>
    </row>
    <row r="56" spans="1:15" ht="15" customHeight="1">
      <c r="A56" s="63"/>
      <c r="C56" s="4" t="s">
        <v>229</v>
      </c>
      <c r="D56" s="4"/>
      <c r="E56" s="4"/>
      <c r="F56" s="4"/>
      <c r="G56" s="4"/>
      <c r="H56" s="4"/>
      <c r="I56" s="4"/>
      <c r="J56" s="36">
        <f>J59-J57</f>
        <v>-155980.55976</v>
      </c>
      <c r="K56" s="4"/>
      <c r="L56" s="36"/>
      <c r="M56" s="4"/>
      <c r="N56" s="268">
        <v>-30551</v>
      </c>
      <c r="O56" s="4"/>
    </row>
    <row r="57" spans="1:15" ht="15" customHeight="1">
      <c r="A57" s="63"/>
      <c r="C57" s="4" t="s">
        <v>265</v>
      </c>
      <c r="D57" s="4"/>
      <c r="E57" s="4"/>
      <c r="F57" s="4"/>
      <c r="G57" s="4"/>
      <c r="H57" s="4"/>
      <c r="I57" s="4"/>
      <c r="J57" s="36">
        <v>-2552</v>
      </c>
      <c r="K57" s="4"/>
      <c r="L57" s="36"/>
      <c r="M57" s="4"/>
      <c r="N57" s="270">
        <v>0</v>
      </c>
      <c r="O57" s="4"/>
    </row>
    <row r="58" spans="1:16" ht="15" customHeight="1" hidden="1">
      <c r="A58" s="63"/>
      <c r="C58" s="4" t="s">
        <v>230</v>
      </c>
      <c r="D58" s="4"/>
      <c r="E58" s="4"/>
      <c r="F58" s="4"/>
      <c r="G58" s="4"/>
      <c r="H58" s="4"/>
      <c r="I58" s="4"/>
      <c r="J58" s="259">
        <v>0</v>
      </c>
      <c r="K58" s="4"/>
      <c r="L58" s="36"/>
      <c r="M58" s="4"/>
      <c r="N58" s="36">
        <v>0</v>
      </c>
      <c r="O58" s="4"/>
      <c r="P58" s="269">
        <v>-30551</v>
      </c>
    </row>
    <row r="59" spans="3:16" ht="17.25" customHeight="1" thickBot="1">
      <c r="C59" s="99" t="s">
        <v>231</v>
      </c>
      <c r="D59" s="244"/>
      <c r="E59" s="244"/>
      <c r="F59" s="244"/>
      <c r="G59" s="244"/>
      <c r="H59" s="244"/>
      <c r="I59" s="244"/>
      <c r="J59" s="260">
        <f>'page 4-BS'!B19</f>
        <v>-158532.55976</v>
      </c>
      <c r="K59" s="261"/>
      <c r="L59" s="261"/>
      <c r="M59" s="261"/>
      <c r="N59" s="260">
        <f>SUM(N56:N58)</f>
        <v>-30551</v>
      </c>
      <c r="O59" s="261"/>
      <c r="P59" s="261"/>
    </row>
    <row r="60" spans="3:16" ht="3" customHeight="1">
      <c r="C60" s="4"/>
      <c r="D60" s="4"/>
      <c r="E60" s="4"/>
      <c r="F60" s="4"/>
      <c r="G60" s="4"/>
      <c r="H60" s="4"/>
      <c r="I60" s="4"/>
      <c r="J60" s="36"/>
      <c r="K60" s="4"/>
      <c r="L60" s="36"/>
      <c r="M60" s="4"/>
      <c r="N60" s="36"/>
      <c r="O60" s="4"/>
      <c r="P60" s="4"/>
    </row>
    <row r="65" ht="12.75">
      <c r="A65" s="63"/>
    </row>
    <row r="68" spans="1:14" s="4" customFormat="1" ht="12.75">
      <c r="A68" s="109"/>
      <c r="J68" s="36"/>
      <c r="L68" s="36"/>
      <c r="N68" s="36"/>
    </row>
  </sheetData>
  <sheetProtection/>
  <mergeCells count="10">
    <mergeCell ref="Q37:AD37"/>
    <mergeCell ref="C15:P15"/>
    <mergeCell ref="C50:P50"/>
    <mergeCell ref="C46:P46"/>
    <mergeCell ref="C19:P19"/>
    <mergeCell ref="A1:P1"/>
    <mergeCell ref="A2:P2"/>
    <mergeCell ref="C13:P13"/>
    <mergeCell ref="C11:P11"/>
    <mergeCell ref="C43:P43"/>
  </mergeCells>
  <printOptions/>
  <pageMargins left="0.6692913385826772" right="0.35433070866141736" top="0.5905511811023623" bottom="0.7480314960629921" header="0.3937007874015748" footer="0.7874015748031497"/>
  <pageSetup fitToHeight="1" fitToWidth="1" horizontalDpi="600" verticalDpi="600" orientation="portrait" paperSize="9" scale="83" r:id="rId1"/>
  <headerFooter alignWithMargins="0">
    <oddFooter>&amp;C&amp;"Times New Roman,Italic"&amp;8Page 11</oddFooter>
  </headerFooter>
  <rowBreaks count="1" manualBreakCount="1">
    <brk id="50" max="255" man="1"/>
  </rowBreaks>
</worksheet>
</file>

<file path=xl/worksheets/sheet2.xml><?xml version="1.0" encoding="utf-8"?>
<worksheet xmlns="http://schemas.openxmlformats.org/spreadsheetml/2006/main" xmlns:r="http://schemas.openxmlformats.org/officeDocument/2006/relationships">
  <sheetPr>
    <tabColor rgb="FFFFFF00"/>
  </sheetPr>
  <dimension ref="A1:K71"/>
  <sheetViews>
    <sheetView showGridLines="0" zoomScalePageLayoutView="0" workbookViewId="0" topLeftCell="A3">
      <selection activeCell="F9" sqref="F9:G9"/>
    </sheetView>
  </sheetViews>
  <sheetFormatPr defaultColWidth="9.140625" defaultRowHeight="12.75"/>
  <cols>
    <col min="1" max="1" width="29.57421875" style="4" customWidth="1"/>
    <col min="2" max="2" width="0.9921875" style="4" customWidth="1"/>
    <col min="3" max="3" width="13.28125" style="4" customWidth="1"/>
    <col min="4" max="4" width="16.57421875" style="4" customWidth="1"/>
    <col min="5" max="5" width="1.7109375" style="4" customWidth="1"/>
    <col min="6" max="6" width="12.8515625" style="4" customWidth="1"/>
    <col min="7" max="7" width="16.7109375" style="4" customWidth="1"/>
    <col min="8" max="8" width="3.7109375" style="4" customWidth="1"/>
    <col min="9" max="9" width="10.7109375" style="4" bestFit="1" customWidth="1"/>
    <col min="10" max="16384" width="9.140625" style="4" customWidth="1"/>
  </cols>
  <sheetData>
    <row r="1" spans="1:9" ht="18.75">
      <c r="A1" s="277" t="s">
        <v>100</v>
      </c>
      <c r="B1" s="277"/>
      <c r="C1" s="277"/>
      <c r="D1" s="277"/>
      <c r="E1" s="277"/>
      <c r="F1" s="277"/>
      <c r="G1" s="277"/>
      <c r="H1" s="17"/>
      <c r="I1" s="17"/>
    </row>
    <row r="2" spans="1:9" ht="12.75">
      <c r="A2" s="278" t="s">
        <v>15</v>
      </c>
      <c r="B2" s="278"/>
      <c r="C2" s="278"/>
      <c r="D2" s="278"/>
      <c r="E2" s="278"/>
      <c r="F2" s="278"/>
      <c r="G2" s="278"/>
      <c r="H2" s="18"/>
      <c r="I2" s="18"/>
    </row>
    <row r="3" spans="6:7" ht="12.75">
      <c r="F3" s="280"/>
      <c r="G3" s="280"/>
    </row>
    <row r="4" spans="1:7" ht="14.25">
      <c r="A4" s="19" t="s">
        <v>294</v>
      </c>
      <c r="G4" s="3"/>
    </row>
    <row r="5" spans="1:7" ht="12.75">
      <c r="A5" s="20" t="s">
        <v>45</v>
      </c>
      <c r="G5" s="3"/>
    </row>
    <row r="6" s="6" customFormat="1" ht="27" customHeight="1">
      <c r="G6" s="118"/>
    </row>
    <row r="7" ht="12.75">
      <c r="A7" s="3" t="s">
        <v>203</v>
      </c>
    </row>
    <row r="8" ht="18.75" customHeight="1"/>
    <row r="9" spans="3:7" s="148" customFormat="1" ht="12">
      <c r="C9" s="279" t="s">
        <v>305</v>
      </c>
      <c r="D9" s="279"/>
      <c r="F9" s="279" t="s">
        <v>306</v>
      </c>
      <c r="G9" s="279"/>
    </row>
    <row r="10" spans="3:7" ht="48.75" customHeight="1">
      <c r="C10" s="7" t="s">
        <v>235</v>
      </c>
      <c r="D10" s="7" t="s">
        <v>244</v>
      </c>
      <c r="E10" s="9"/>
      <c r="F10" s="7" t="s">
        <v>191</v>
      </c>
      <c r="G10" s="7" t="s">
        <v>243</v>
      </c>
    </row>
    <row r="11" spans="3:7" s="11" customFormat="1" ht="17.25" customHeight="1">
      <c r="C11" s="26" t="s">
        <v>295</v>
      </c>
      <c r="D11" s="26" t="s">
        <v>296</v>
      </c>
      <c r="E11" s="9"/>
      <c r="F11" s="8" t="str">
        <f>C11</f>
        <v>30/6/13</v>
      </c>
      <c r="G11" s="8" t="str">
        <f>D11</f>
        <v>30/6/12</v>
      </c>
    </row>
    <row r="12" spans="1:7" s="11" customFormat="1" ht="12">
      <c r="A12" s="150"/>
      <c r="C12" s="9" t="s">
        <v>17</v>
      </c>
      <c r="D12" s="9" t="s">
        <v>17</v>
      </c>
      <c r="E12" s="9"/>
      <c r="F12" s="9" t="s">
        <v>17</v>
      </c>
      <c r="G12" s="9" t="s">
        <v>17</v>
      </c>
    </row>
    <row r="13" ht="9" customHeight="1"/>
    <row r="14" spans="1:11" s="11" customFormat="1" ht="18" customHeight="1">
      <c r="A14" s="167" t="s">
        <v>247</v>
      </c>
      <c r="B14" s="152"/>
      <c r="C14" s="120">
        <f>+'page 1-IS'!C29</f>
        <v>1224.896000000002</v>
      </c>
      <c r="D14" s="120">
        <f>+'page 1-IS'!D29</f>
        <v>-13678</v>
      </c>
      <c r="E14" s="41"/>
      <c r="F14" s="120">
        <f>+'page 1-IS'!F29</f>
        <v>-37903.74383</v>
      </c>
      <c r="G14" s="120">
        <f>+'page 1-IS'!G29</f>
        <v>-38578</v>
      </c>
      <c r="I14" s="153"/>
      <c r="J14" s="153" t="s">
        <v>39</v>
      </c>
      <c r="K14" s="155"/>
    </row>
    <row r="15" spans="1:11" s="11" customFormat="1" ht="18" customHeight="1">
      <c r="A15" s="151" t="s">
        <v>266</v>
      </c>
      <c r="B15" s="152"/>
      <c r="C15" s="121">
        <f>'page 1-IS'!C35</f>
        <v>-27430</v>
      </c>
      <c r="D15" s="121">
        <v>0</v>
      </c>
      <c r="E15" s="41"/>
      <c r="F15" s="121">
        <f>'page 1-IS'!F35</f>
        <v>-90071.81593</v>
      </c>
      <c r="G15" s="121">
        <v>0</v>
      </c>
      <c r="I15" s="153"/>
      <c r="J15" s="153"/>
      <c r="K15" s="155"/>
    </row>
    <row r="16" spans="1:10" s="11" customFormat="1" ht="22.5" customHeight="1" thickBot="1">
      <c r="A16" s="156" t="s">
        <v>259</v>
      </c>
      <c r="B16" s="180"/>
      <c r="C16" s="126">
        <f>C14+C15</f>
        <v>-26205.104</v>
      </c>
      <c r="D16" s="126">
        <f>+D14+D15</f>
        <v>-13678</v>
      </c>
      <c r="E16" s="41"/>
      <c r="F16" s="126">
        <f>F14+F15</f>
        <v>-127975.55976</v>
      </c>
      <c r="G16" s="126">
        <f>+G14+G15</f>
        <v>-38578</v>
      </c>
      <c r="I16" s="153"/>
      <c r="J16" s="155"/>
    </row>
    <row r="17" spans="1:7" s="11" customFormat="1" ht="12" customHeight="1">
      <c r="A17" s="169"/>
      <c r="B17" s="169"/>
      <c r="C17" s="39"/>
      <c r="D17" s="39"/>
      <c r="E17" s="39"/>
      <c r="F17" s="39"/>
      <c r="G17" s="39"/>
    </row>
    <row r="18" spans="1:7" s="11" customFormat="1" ht="25.5" customHeight="1">
      <c r="A18" s="181" t="s">
        <v>267</v>
      </c>
      <c r="B18" s="170"/>
      <c r="C18" s="39"/>
      <c r="D18" s="39"/>
      <c r="E18" s="39"/>
      <c r="F18" s="39"/>
      <c r="G18" s="39"/>
    </row>
    <row r="19" spans="1:7" s="11" customFormat="1" ht="18" customHeight="1">
      <c r="A19" s="151" t="s">
        <v>209</v>
      </c>
      <c r="B19" s="170"/>
      <c r="C19" s="39">
        <f>+F19</f>
        <v>0</v>
      </c>
      <c r="D19" s="39">
        <f>'page 1-IS'!D40</f>
        <v>0</v>
      </c>
      <c r="E19" s="39"/>
      <c r="F19" s="39">
        <v>0</v>
      </c>
      <c r="G19" s="39">
        <f>'page 1-IS'!G40</f>
        <v>0</v>
      </c>
    </row>
    <row r="20" spans="1:7" s="11" customFormat="1" ht="18" customHeight="1">
      <c r="A20" s="151" t="s">
        <v>78</v>
      </c>
      <c r="B20" s="170"/>
      <c r="C20" s="39">
        <f>C21-C19</f>
        <v>-26205.104</v>
      </c>
      <c r="D20" s="39">
        <f>'page 1-IS'!D41</f>
        <v>-13678</v>
      </c>
      <c r="E20" s="39"/>
      <c r="F20" s="39">
        <f>F21-F19</f>
        <v>-127975.55976</v>
      </c>
      <c r="G20" s="39">
        <f>'page 1-IS'!G41</f>
        <v>-38578</v>
      </c>
    </row>
    <row r="21" spans="1:7" s="152" customFormat="1" ht="18" customHeight="1" thickBot="1">
      <c r="A21" s="174"/>
      <c r="B21" s="175"/>
      <c r="C21" s="126">
        <f>+C16</f>
        <v>-26205.104</v>
      </c>
      <c r="D21" s="126">
        <f>+D16</f>
        <v>-13678</v>
      </c>
      <c r="E21" s="176"/>
      <c r="F21" s="126">
        <f>+F16</f>
        <v>-127975.55976</v>
      </c>
      <c r="G21" s="126">
        <f>+G16</f>
        <v>-38578</v>
      </c>
    </row>
    <row r="22" spans="1:7" s="11" customFormat="1" ht="12.75" customHeight="1">
      <c r="A22" s="170"/>
      <c r="B22" s="170"/>
      <c r="C22" s="22"/>
      <c r="D22" s="22"/>
      <c r="E22" s="22"/>
      <c r="F22" s="22"/>
      <c r="G22" s="22"/>
    </row>
    <row r="23" spans="1:7" s="11" customFormat="1" ht="22.5" customHeight="1">
      <c r="A23" s="177" t="s">
        <v>249</v>
      </c>
      <c r="B23" s="170"/>
      <c r="C23" s="119"/>
      <c r="D23" s="119"/>
      <c r="E23" s="119"/>
      <c r="F23" s="119"/>
      <c r="G23" s="119"/>
    </row>
    <row r="24" spans="1:7" s="11" customFormat="1" ht="18" customHeight="1">
      <c r="A24" s="34" t="s">
        <v>51</v>
      </c>
      <c r="B24" s="35"/>
      <c r="C24" s="178">
        <f>C20/'page 4-BS'!B17*100</f>
        <v>-51.503944590977156</v>
      </c>
      <c r="D24" s="178">
        <f>'page 1-IS'!D45</f>
        <v>-26.882861635220124</v>
      </c>
      <c r="E24" s="119"/>
      <c r="F24" s="178">
        <f>F20/'page 4-BS'!B17*100</f>
        <v>-251.52528068113475</v>
      </c>
      <c r="G24" s="178">
        <f>'page 1-IS'!G45</f>
        <v>-75.82154088050315</v>
      </c>
    </row>
    <row r="25" spans="1:7" s="11" customFormat="1" ht="18" customHeight="1">
      <c r="A25" s="34" t="s">
        <v>75</v>
      </c>
      <c r="B25" s="35"/>
      <c r="C25" s="127" t="s">
        <v>60</v>
      </c>
      <c r="D25" s="127" t="str">
        <f>'page 1-IS'!D46</f>
        <v>N/A</v>
      </c>
      <c r="E25" s="119"/>
      <c r="F25" s="127" t="s">
        <v>60</v>
      </c>
      <c r="G25" s="127" t="str">
        <f>'page 1-IS'!G46</f>
        <v>N/A</v>
      </c>
    </row>
    <row r="26" ht="12.75">
      <c r="A26" s="16"/>
    </row>
    <row r="27" ht="12.75">
      <c r="A27" s="16"/>
    </row>
    <row r="28" ht="12.75">
      <c r="A28" s="16"/>
    </row>
    <row r="29" ht="12.75">
      <c r="A29" s="16"/>
    </row>
    <row r="30" ht="12.75">
      <c r="A30" s="16"/>
    </row>
    <row r="31" ht="12.75">
      <c r="A31" s="16"/>
    </row>
    <row r="32" ht="12.75">
      <c r="A32" s="16"/>
    </row>
    <row r="33" ht="12.75">
      <c r="A33" s="16"/>
    </row>
    <row r="34" spans="1:6" ht="12.75">
      <c r="A34" s="16"/>
      <c r="C34" s="3"/>
      <c r="F34" s="3"/>
    </row>
    <row r="35" spans="1:6" ht="12.75">
      <c r="A35" s="16"/>
      <c r="C35" s="3"/>
      <c r="F35" s="3"/>
    </row>
    <row r="36" spans="1:6" ht="12.75">
      <c r="A36" s="16"/>
      <c r="C36" s="3"/>
      <c r="F36" s="3"/>
    </row>
    <row r="37" spans="1:6" ht="12.75">
      <c r="A37" s="16"/>
      <c r="C37" s="3"/>
      <c r="F37" s="3"/>
    </row>
    <row r="38" spans="1:6" ht="12.75">
      <c r="A38" s="16"/>
      <c r="C38" s="3"/>
      <c r="F38" s="3"/>
    </row>
    <row r="39" spans="1:6" ht="12.75">
      <c r="A39" s="16"/>
      <c r="C39" s="3"/>
      <c r="F39" s="3"/>
    </row>
    <row r="40" spans="1:6" ht="15.75" customHeight="1">
      <c r="A40" s="16"/>
      <c r="C40" s="3"/>
      <c r="F40" s="3"/>
    </row>
    <row r="41" spans="1:3" ht="12.75">
      <c r="A41" s="16"/>
      <c r="C41" s="3"/>
    </row>
    <row r="42" spans="1:7" ht="20.25" customHeight="1">
      <c r="A42" s="276"/>
      <c r="B42" s="276"/>
      <c r="C42" s="276"/>
      <c r="D42" s="276"/>
      <c r="E42" s="276"/>
      <c r="F42" s="276"/>
      <c r="G42" s="276"/>
    </row>
    <row r="43" spans="1:7" ht="27.75" customHeight="1">
      <c r="A43" s="276" t="s">
        <v>284</v>
      </c>
      <c r="B43" s="276"/>
      <c r="C43" s="276"/>
      <c r="D43" s="276"/>
      <c r="E43" s="276"/>
      <c r="F43" s="276"/>
      <c r="G43" s="276"/>
    </row>
    <row r="44" spans="1:3" ht="12.75">
      <c r="A44" s="16"/>
      <c r="C44" s="3"/>
    </row>
    <row r="45" spans="1:3" ht="12.75">
      <c r="A45" s="16"/>
      <c r="C45" s="3"/>
    </row>
    <row r="46" ht="12.75">
      <c r="A46" s="16"/>
    </row>
    <row r="47" ht="12.75">
      <c r="A47" s="16"/>
    </row>
    <row r="48" ht="12.75">
      <c r="A48" s="16"/>
    </row>
    <row r="71" ht="12.75">
      <c r="A71" s="109"/>
    </row>
  </sheetData>
  <sheetProtection/>
  <mergeCells count="7">
    <mergeCell ref="A42:G42"/>
    <mergeCell ref="A43:G43"/>
    <mergeCell ref="A1:G1"/>
    <mergeCell ref="A2:G2"/>
    <mergeCell ref="F3:G3"/>
    <mergeCell ref="C9:D9"/>
    <mergeCell ref="F9:G9"/>
  </mergeCells>
  <printOptions/>
  <pageMargins left="1" right="0.25" top="0.81" bottom="0.75" header="0.38" footer="0.8"/>
  <pageSetup fitToWidth="90" horizontalDpi="600" verticalDpi="600" orientation="portrait" scale="90" r:id="rId1"/>
  <headerFooter alignWithMargins="0">
    <oddFooter>&amp;C&amp;"Times New Roman,Italic"&amp;8page 2</oddFooter>
  </headerFooter>
</worksheet>
</file>

<file path=xl/worksheets/sheet3.xml><?xml version="1.0" encoding="utf-8"?>
<worksheet xmlns="http://schemas.openxmlformats.org/spreadsheetml/2006/main" xmlns:r="http://schemas.openxmlformats.org/officeDocument/2006/relationships">
  <sheetPr>
    <tabColor rgb="FFFFFF00"/>
  </sheetPr>
  <dimension ref="A1:L65"/>
  <sheetViews>
    <sheetView showGridLines="0" zoomScalePageLayoutView="0" workbookViewId="0" topLeftCell="A1">
      <selection activeCell="A12" sqref="A11:A12"/>
    </sheetView>
  </sheetViews>
  <sheetFormatPr defaultColWidth="9.140625" defaultRowHeight="12.75"/>
  <cols>
    <col min="1" max="1" width="51.140625" style="4" customWidth="1"/>
    <col min="2" max="2" width="16.7109375" style="4" customWidth="1"/>
    <col min="3" max="3" width="3.140625" style="4" hidden="1" customWidth="1"/>
    <col min="4" max="4" width="2.57421875" style="4" customWidth="1"/>
    <col min="5" max="5" width="15.421875" style="4" customWidth="1"/>
    <col min="6" max="6" width="0.13671875" style="4" hidden="1" customWidth="1"/>
    <col min="7" max="7" width="2.8515625" style="4" customWidth="1"/>
    <col min="8" max="8" width="0.5625" style="4" customWidth="1"/>
    <col min="9" max="16384" width="9.140625" style="4" customWidth="1"/>
  </cols>
  <sheetData>
    <row r="1" spans="1:12" ht="19.5" customHeight="1">
      <c r="A1" s="277" t="str">
        <f>'page 1-IS'!A1:G1</f>
        <v>BINA GOODYEAR BERHAD (18645-H)</v>
      </c>
      <c r="B1" s="277"/>
      <c r="C1" s="277"/>
      <c r="D1" s="277"/>
      <c r="E1" s="277"/>
      <c r="F1" s="277"/>
      <c r="G1" s="277"/>
      <c r="H1" s="277"/>
      <c r="I1" s="17"/>
      <c r="J1" s="17"/>
      <c r="K1" s="17"/>
      <c r="L1" s="17"/>
    </row>
    <row r="2" spans="1:12" ht="12.75">
      <c r="A2" s="278" t="s">
        <v>15</v>
      </c>
      <c r="B2" s="278"/>
      <c r="C2" s="278"/>
      <c r="D2" s="278"/>
      <c r="E2" s="278"/>
      <c r="F2" s="278"/>
      <c r="G2" s="278"/>
      <c r="H2" s="278"/>
      <c r="I2" s="147"/>
      <c r="J2" s="18"/>
      <c r="K2" s="18"/>
      <c r="L2" s="18"/>
    </row>
    <row r="3" ht="7.5" customHeight="1">
      <c r="I3" s="3"/>
    </row>
    <row r="4" spans="1:9" ht="14.25">
      <c r="A4" s="19" t="str">
        <f>'page 1-IS'!A4</f>
        <v>Interim report for the financial period ended 30 June 2013</v>
      </c>
      <c r="I4" s="3"/>
    </row>
    <row r="5" spans="1:9" ht="12.75">
      <c r="A5" s="20" t="s">
        <v>45</v>
      </c>
      <c r="I5" s="3"/>
    </row>
    <row r="6" spans="1:8" s="6" customFormat="1" ht="6.75" customHeight="1">
      <c r="A6" s="12"/>
      <c r="B6" s="12"/>
      <c r="C6" s="12"/>
      <c r="D6" s="12"/>
      <c r="E6" s="12"/>
      <c r="F6" s="12"/>
      <c r="G6" s="12"/>
      <c r="H6" s="118"/>
    </row>
    <row r="7" ht="12.75">
      <c r="A7" s="3" t="s">
        <v>204</v>
      </c>
    </row>
    <row r="8" ht="3" customHeight="1"/>
    <row r="9" spans="2:6" s="11" customFormat="1" ht="51" customHeight="1">
      <c r="B9" s="7" t="s">
        <v>71</v>
      </c>
      <c r="C9" s="7" t="s">
        <v>68</v>
      </c>
      <c r="D9" s="9"/>
      <c r="E9" s="7" t="s">
        <v>70</v>
      </c>
      <c r="F9" s="182" t="s">
        <v>18</v>
      </c>
    </row>
    <row r="10" spans="2:6" s="11" customFormat="1" ht="11.25" customHeight="1">
      <c r="B10" s="7"/>
      <c r="C10" s="7"/>
      <c r="D10" s="9"/>
      <c r="E10" s="7" t="s">
        <v>115</v>
      </c>
      <c r="F10" s="182"/>
    </row>
    <row r="11" spans="2:6" s="11" customFormat="1" ht="12">
      <c r="B11" s="8" t="str">
        <f>'page 1-IS'!F11</f>
        <v>30/6/13</v>
      </c>
      <c r="C11" s="29" t="s">
        <v>69</v>
      </c>
      <c r="D11" s="9"/>
      <c r="E11" s="29" t="s">
        <v>212</v>
      </c>
      <c r="F11" s="183">
        <v>36433</v>
      </c>
    </row>
    <row r="12" spans="2:6" s="11" customFormat="1" ht="12">
      <c r="B12" s="9" t="s">
        <v>17</v>
      </c>
      <c r="C12" s="9" t="s">
        <v>17</v>
      </c>
      <c r="D12" s="9"/>
      <c r="E12" s="9" t="s">
        <v>17</v>
      </c>
      <c r="F12" s="149" t="s">
        <v>17</v>
      </c>
    </row>
    <row r="13" spans="2:6" s="11" customFormat="1" ht="6" customHeight="1">
      <c r="B13" s="13"/>
      <c r="C13" s="13" t="s">
        <v>46</v>
      </c>
      <c r="D13" s="9"/>
      <c r="E13" s="13"/>
      <c r="F13" s="149"/>
    </row>
    <row r="14" s="11" customFormat="1" ht="16.5" customHeight="1">
      <c r="A14" s="150" t="s">
        <v>79</v>
      </c>
    </row>
    <row r="15" s="11" customFormat="1" ht="12" customHeight="1">
      <c r="A15" s="150"/>
    </row>
    <row r="16" s="11" customFormat="1" ht="16.5" customHeight="1">
      <c r="A16" s="150" t="s">
        <v>80</v>
      </c>
    </row>
    <row r="17" spans="1:5" s="11" customFormat="1" ht="12">
      <c r="A17" s="11" t="s">
        <v>81</v>
      </c>
      <c r="B17" s="39">
        <f>816179/1000</f>
        <v>816.179</v>
      </c>
      <c r="C17" s="39">
        <v>54130</v>
      </c>
      <c r="D17" s="39"/>
      <c r="E17" s="39">
        <v>2043</v>
      </c>
    </row>
    <row r="18" spans="1:5" s="11" customFormat="1" ht="12" hidden="1">
      <c r="A18" s="11" t="s">
        <v>185</v>
      </c>
      <c r="B18" s="39">
        <v>0</v>
      </c>
      <c r="C18" s="39"/>
      <c r="D18" s="39"/>
      <c r="E18" s="39">
        <v>0</v>
      </c>
    </row>
    <row r="19" spans="1:5" s="11" customFormat="1" ht="12" hidden="1">
      <c r="A19" s="11" t="s">
        <v>83</v>
      </c>
      <c r="B19" s="39">
        <v>0</v>
      </c>
      <c r="C19" s="39">
        <v>5294</v>
      </c>
      <c r="D19" s="39"/>
      <c r="E19" s="39">
        <v>0</v>
      </c>
    </row>
    <row r="20" spans="1:5" s="11" customFormat="1" ht="12">
      <c r="A20" s="11" t="s">
        <v>82</v>
      </c>
      <c r="B20" s="39">
        <v>1147</v>
      </c>
      <c r="C20" s="39">
        <v>443186</v>
      </c>
      <c r="D20" s="39"/>
      <c r="E20" s="39">
        <v>1147</v>
      </c>
    </row>
    <row r="21" spans="2:5" s="11" customFormat="1" ht="7.5" customHeight="1">
      <c r="B21" s="44"/>
      <c r="C21" s="39">
        <v>51228</v>
      </c>
      <c r="D21" s="39"/>
      <c r="E21" s="44"/>
    </row>
    <row r="22" spans="1:5" s="11" customFormat="1" ht="12">
      <c r="A22" s="150"/>
      <c r="B22" s="39">
        <f>SUM(B17:B21)</f>
        <v>1963.179</v>
      </c>
      <c r="C22" s="39"/>
      <c r="D22" s="39"/>
      <c r="E22" s="39">
        <f>SUM(E17:E21)</f>
        <v>3190</v>
      </c>
    </row>
    <row r="23" spans="1:5" s="11" customFormat="1" ht="12">
      <c r="A23" s="150"/>
      <c r="B23" s="39"/>
      <c r="C23" s="39"/>
      <c r="D23" s="39"/>
      <c r="E23" s="39"/>
    </row>
    <row r="24" spans="1:9" s="11" customFormat="1" ht="12">
      <c r="A24" s="150" t="s">
        <v>40</v>
      </c>
      <c r="B24" s="39"/>
      <c r="C24" s="39"/>
      <c r="D24" s="39"/>
      <c r="E24" s="39"/>
      <c r="I24" s="153"/>
    </row>
    <row r="25" spans="1:9" s="11" customFormat="1" ht="12">
      <c r="A25" s="187" t="s">
        <v>49</v>
      </c>
      <c r="B25" s="47">
        <v>0</v>
      </c>
      <c r="C25" s="47">
        <v>237754</v>
      </c>
      <c r="D25" s="39"/>
      <c r="E25" s="47">
        <v>808</v>
      </c>
      <c r="I25" s="153"/>
    </row>
    <row r="26" spans="1:9" s="11" customFormat="1" ht="12" hidden="1">
      <c r="A26" s="187" t="s">
        <v>140</v>
      </c>
      <c r="B26" s="48">
        <v>0</v>
      </c>
      <c r="C26" s="48">
        <v>4296</v>
      </c>
      <c r="D26" s="39"/>
      <c r="E26" s="48">
        <v>0</v>
      </c>
      <c r="I26" s="153"/>
    </row>
    <row r="27" spans="1:9" s="11" customFormat="1" ht="12">
      <c r="A27" s="187" t="s">
        <v>111</v>
      </c>
      <c r="B27" s="48">
        <f>(13127138+294518-1)/1000</f>
        <v>13421.655</v>
      </c>
      <c r="C27" s="48">
        <f>+F27-32</f>
        <v>-32</v>
      </c>
      <c r="D27" s="39"/>
      <c r="E27" s="48">
        <v>61131</v>
      </c>
      <c r="I27" s="153"/>
    </row>
    <row r="28" spans="1:9" s="11" customFormat="1" ht="12">
      <c r="A28" s="187" t="s">
        <v>112</v>
      </c>
      <c r="B28" s="48">
        <v>0</v>
      </c>
      <c r="C28" s="48">
        <v>0</v>
      </c>
      <c r="D28" s="39"/>
      <c r="E28" s="48">
        <v>47633</v>
      </c>
      <c r="I28" s="153"/>
    </row>
    <row r="29" spans="1:9" s="11" customFormat="1" ht="12" hidden="1">
      <c r="A29" s="187" t="s">
        <v>113</v>
      </c>
      <c r="B29" s="48">
        <v>0</v>
      </c>
      <c r="C29" s="48">
        <v>0</v>
      </c>
      <c r="D29" s="39"/>
      <c r="E29" s="48">
        <v>0</v>
      </c>
      <c r="I29" s="153"/>
    </row>
    <row r="30" spans="1:9" s="11" customFormat="1" ht="12">
      <c r="A30" s="187" t="s">
        <v>72</v>
      </c>
      <c r="B30" s="48">
        <f>170000/1000</f>
        <v>170</v>
      </c>
      <c r="C30" s="48">
        <v>5000</v>
      </c>
      <c r="D30" s="39"/>
      <c r="E30" s="48">
        <v>406</v>
      </c>
      <c r="I30" s="153"/>
    </row>
    <row r="31" spans="1:9" s="11" customFormat="1" ht="12">
      <c r="A31" s="187" t="s">
        <v>114</v>
      </c>
      <c r="B31" s="48">
        <f>(1050000+540713)/1000</f>
        <v>1590.713</v>
      </c>
      <c r="C31" s="48">
        <v>106981</v>
      </c>
      <c r="D31" s="39"/>
      <c r="E31" s="48">
        <v>4954</v>
      </c>
      <c r="I31" s="153"/>
    </row>
    <row r="32" spans="2:9" s="11" customFormat="1" ht="12">
      <c r="B32" s="49">
        <f>SUM(B25:B31)+1</f>
        <v>15183.368</v>
      </c>
      <c r="C32" s="49">
        <v>505945</v>
      </c>
      <c r="D32" s="39"/>
      <c r="E32" s="49">
        <f>SUM(E25:E31)</f>
        <v>114932</v>
      </c>
      <c r="I32" s="153"/>
    </row>
    <row r="33" spans="1:5" s="11" customFormat="1" ht="12">
      <c r="A33" s="150"/>
      <c r="B33" s="39"/>
      <c r="C33" s="39"/>
      <c r="D33" s="39"/>
      <c r="E33" s="39"/>
    </row>
    <row r="34" spans="1:5" s="11" customFormat="1" ht="12.75" thickBot="1">
      <c r="A34" s="150" t="s">
        <v>84</v>
      </c>
      <c r="B34" s="43">
        <f>B22+B32-1</f>
        <v>17145.547</v>
      </c>
      <c r="C34" s="43">
        <v>0</v>
      </c>
      <c r="D34" s="39"/>
      <c r="E34" s="43">
        <f>+E22+E32</f>
        <v>118122</v>
      </c>
    </row>
    <row r="35" spans="1:5" s="11" customFormat="1" ht="12">
      <c r="A35" s="150"/>
      <c r="B35" s="22"/>
      <c r="C35" s="22"/>
      <c r="D35" s="22"/>
      <c r="E35" s="22"/>
    </row>
    <row r="36" spans="1:5" s="11" customFormat="1" ht="12">
      <c r="A36" s="150"/>
      <c r="B36" s="22"/>
      <c r="C36" s="22"/>
      <c r="D36" s="22"/>
      <c r="E36" s="22"/>
    </row>
    <row r="37" spans="2:5" ht="12.75">
      <c r="B37" s="5"/>
      <c r="C37" s="5"/>
      <c r="D37" s="5"/>
      <c r="E37" s="5"/>
    </row>
    <row r="38" ht="27" customHeight="1">
      <c r="H38" s="189"/>
    </row>
    <row r="39" spans="2:5" ht="12.75">
      <c r="B39" s="5"/>
      <c r="C39" s="5"/>
      <c r="D39" s="5"/>
      <c r="E39" s="5"/>
    </row>
    <row r="40" ht="27" customHeight="1"/>
    <row r="41" spans="2:5" ht="12.75">
      <c r="B41" s="5"/>
      <c r="C41" s="5"/>
      <c r="D41" s="5"/>
      <c r="E41" s="5"/>
    </row>
    <row r="42" spans="2:5" ht="12.75">
      <c r="B42" s="5"/>
      <c r="C42" s="5"/>
      <c r="D42" s="5"/>
      <c r="E42" s="5"/>
    </row>
    <row r="43" spans="2:5" ht="12.75">
      <c r="B43" s="5"/>
      <c r="C43" s="5"/>
      <c r="D43" s="5"/>
      <c r="E43" s="5"/>
    </row>
    <row r="44" spans="2:5" ht="12.75">
      <c r="B44" s="5"/>
      <c r="C44" s="5"/>
      <c r="D44" s="5"/>
      <c r="E44" s="5"/>
    </row>
    <row r="45" spans="2:5" ht="12.75">
      <c r="B45" s="5"/>
      <c r="C45" s="5"/>
      <c r="D45" s="5"/>
      <c r="E45" s="5"/>
    </row>
    <row r="46" spans="2:5" ht="12.75">
      <c r="B46" s="5"/>
      <c r="C46" s="5"/>
      <c r="D46" s="5"/>
      <c r="E46" s="5"/>
    </row>
    <row r="47" spans="2:5" ht="12.75">
      <c r="B47" s="5"/>
      <c r="C47" s="5"/>
      <c r="D47" s="5"/>
      <c r="E47" s="5"/>
    </row>
    <row r="48" spans="2:5" ht="12.75">
      <c r="B48" s="5"/>
      <c r="C48" s="5"/>
      <c r="D48" s="5"/>
      <c r="E48" s="5"/>
    </row>
    <row r="49" spans="2:5" ht="12.75">
      <c r="B49" s="5"/>
      <c r="C49" s="5"/>
      <c r="D49" s="5"/>
      <c r="E49" s="5"/>
    </row>
    <row r="50" spans="2:5" ht="12.75">
      <c r="B50" s="5"/>
      <c r="C50" s="5"/>
      <c r="D50" s="5"/>
      <c r="E50" s="5"/>
    </row>
    <row r="51" spans="2:5" ht="12.75">
      <c r="B51" s="5"/>
      <c r="C51" s="5"/>
      <c r="D51" s="5"/>
      <c r="E51" s="5"/>
    </row>
    <row r="52" spans="2:5" ht="12.75">
      <c r="B52" s="5"/>
      <c r="C52" s="5"/>
      <c r="D52" s="5"/>
      <c r="E52" s="5"/>
    </row>
    <row r="53" spans="2:5" ht="12.75">
      <c r="B53" s="5"/>
      <c r="C53" s="5"/>
      <c r="D53" s="5"/>
      <c r="E53" s="5"/>
    </row>
    <row r="54" spans="2:5" ht="12.75">
      <c r="B54" s="5"/>
      <c r="C54" s="5"/>
      <c r="D54" s="5"/>
      <c r="E54" s="5"/>
    </row>
    <row r="55" spans="2:5" ht="12.75">
      <c r="B55" s="5"/>
      <c r="C55" s="5"/>
      <c r="D55" s="5"/>
      <c r="E55" s="5"/>
    </row>
    <row r="56" spans="2:5" ht="12.75">
      <c r="B56" s="5"/>
      <c r="C56" s="5"/>
      <c r="D56" s="5"/>
      <c r="E56" s="5"/>
    </row>
    <row r="57" spans="2:5" ht="12.75">
      <c r="B57" s="5"/>
      <c r="C57" s="5"/>
      <c r="D57" s="5"/>
      <c r="E57" s="5"/>
    </row>
    <row r="58" spans="2:5" ht="12.75">
      <c r="B58" s="5"/>
      <c r="C58" s="5"/>
      <c r="D58" s="5"/>
      <c r="E58" s="5"/>
    </row>
    <row r="59" spans="2:5" ht="12.75">
      <c r="B59" s="5"/>
      <c r="C59" s="5"/>
      <c r="D59" s="5"/>
      <c r="E59" s="5"/>
    </row>
    <row r="60" spans="2:5" ht="12.75">
      <c r="B60" s="5"/>
      <c r="C60" s="5"/>
      <c r="D60" s="5"/>
      <c r="E60" s="5"/>
    </row>
    <row r="65" ht="12.75">
      <c r="A65" s="109"/>
    </row>
  </sheetData>
  <sheetProtection/>
  <mergeCells count="2">
    <mergeCell ref="A1:H1"/>
    <mergeCell ref="A2:H2"/>
  </mergeCells>
  <printOptions/>
  <pageMargins left="1" right="0.25" top="0.81" bottom="0.75" header="0.38" footer="0.8"/>
  <pageSetup horizontalDpi="600" verticalDpi="600" orientation="portrait" scale="90" r:id="rId1"/>
  <headerFooter alignWithMargins="0">
    <oddFooter>&amp;C&amp;"Times New Roman,Italic"&amp;8Page 3</oddFooter>
  </headerFooter>
</worksheet>
</file>

<file path=xl/worksheets/sheet4.xml><?xml version="1.0" encoding="utf-8"?>
<worksheet xmlns="http://schemas.openxmlformats.org/spreadsheetml/2006/main" xmlns:r="http://schemas.openxmlformats.org/officeDocument/2006/relationships">
  <sheetPr>
    <tabColor rgb="FFFFFF00"/>
  </sheetPr>
  <dimension ref="A1:L71"/>
  <sheetViews>
    <sheetView showGridLines="0" zoomScalePageLayoutView="0" workbookViewId="0" topLeftCell="A1">
      <selection activeCell="B171" sqref="B171"/>
    </sheetView>
  </sheetViews>
  <sheetFormatPr defaultColWidth="9.140625" defaultRowHeight="12.75"/>
  <cols>
    <col min="1" max="1" width="51.140625" style="4" customWidth="1"/>
    <col min="2" max="2" width="16.7109375" style="4" customWidth="1"/>
    <col min="3" max="3" width="3.140625" style="4" hidden="1" customWidth="1"/>
    <col min="4" max="4" width="2.57421875" style="4" customWidth="1"/>
    <col min="5" max="5" width="15.421875" style="4" customWidth="1"/>
    <col min="6" max="6" width="0.13671875" style="4" hidden="1" customWidth="1"/>
    <col min="7" max="7" width="2.8515625" style="4" customWidth="1"/>
    <col min="8" max="8" width="0.5625" style="4" customWidth="1"/>
    <col min="9" max="16384" width="9.140625" style="4" customWidth="1"/>
  </cols>
  <sheetData>
    <row r="1" spans="1:12" ht="19.5" customHeight="1">
      <c r="A1" s="277" t="str">
        <f>'page 1-IS'!A1:G1</f>
        <v>BINA GOODYEAR BERHAD (18645-H)</v>
      </c>
      <c r="B1" s="277"/>
      <c r="C1" s="277"/>
      <c r="D1" s="277"/>
      <c r="E1" s="277"/>
      <c r="F1" s="277"/>
      <c r="G1" s="277"/>
      <c r="H1" s="277"/>
      <c r="I1" s="17"/>
      <c r="J1" s="17"/>
      <c r="K1" s="17"/>
      <c r="L1" s="17"/>
    </row>
    <row r="2" spans="1:12" ht="12.75">
      <c r="A2" s="278" t="s">
        <v>15</v>
      </c>
      <c r="B2" s="278"/>
      <c r="C2" s="278"/>
      <c r="D2" s="278"/>
      <c r="E2" s="278"/>
      <c r="F2" s="278"/>
      <c r="G2" s="278"/>
      <c r="H2" s="278"/>
      <c r="I2" s="147"/>
      <c r="J2" s="18"/>
      <c r="K2" s="18"/>
      <c r="L2" s="18"/>
    </row>
    <row r="3" ht="7.5" customHeight="1">
      <c r="I3" s="3"/>
    </row>
    <row r="4" spans="1:9" ht="14.25">
      <c r="A4" s="19" t="str">
        <f>'page 1-IS'!A4</f>
        <v>Interim report for the financial period ended 30 June 2013</v>
      </c>
      <c r="I4" s="3"/>
    </row>
    <row r="5" spans="1:9" ht="12.75">
      <c r="A5" s="20" t="s">
        <v>45</v>
      </c>
      <c r="I5" s="3"/>
    </row>
    <row r="6" spans="1:8" s="6" customFormat="1" ht="6.75" customHeight="1">
      <c r="A6" s="12"/>
      <c r="B6" s="12"/>
      <c r="C6" s="12"/>
      <c r="D6" s="12"/>
      <c r="E6" s="12"/>
      <c r="F6" s="12"/>
      <c r="G6" s="12"/>
      <c r="H6" s="118"/>
    </row>
    <row r="7" ht="12.75">
      <c r="A7" s="3" t="s">
        <v>205</v>
      </c>
    </row>
    <row r="8" ht="3" customHeight="1"/>
    <row r="9" spans="2:6" s="11" customFormat="1" ht="51" customHeight="1">
      <c r="B9" s="7" t="s">
        <v>71</v>
      </c>
      <c r="C9" s="7" t="s">
        <v>68</v>
      </c>
      <c r="D9" s="9"/>
      <c r="E9" s="7" t="s">
        <v>70</v>
      </c>
      <c r="F9" s="182" t="s">
        <v>18</v>
      </c>
    </row>
    <row r="10" spans="2:6" s="11" customFormat="1" ht="11.25" customHeight="1">
      <c r="B10" s="7"/>
      <c r="C10" s="7"/>
      <c r="D10" s="9"/>
      <c r="E10" s="7" t="s">
        <v>115</v>
      </c>
      <c r="F10" s="182"/>
    </row>
    <row r="11" spans="2:6" s="11" customFormat="1" ht="12">
      <c r="B11" s="8" t="str">
        <f>'page 3-BS'!B11</f>
        <v>30/6/13</v>
      </c>
      <c r="C11" s="29" t="s">
        <v>69</v>
      </c>
      <c r="D11" s="9"/>
      <c r="E11" s="29" t="str">
        <f>'page 3-BS'!E11</f>
        <v>30/06/12</v>
      </c>
      <c r="F11" s="183">
        <v>36433</v>
      </c>
    </row>
    <row r="12" spans="2:6" s="11" customFormat="1" ht="12">
      <c r="B12" s="9" t="s">
        <v>17</v>
      </c>
      <c r="C12" s="9" t="s">
        <v>17</v>
      </c>
      <c r="D12" s="9"/>
      <c r="E12" s="9" t="s">
        <v>17</v>
      </c>
      <c r="F12" s="149" t="s">
        <v>17</v>
      </c>
    </row>
    <row r="13" spans="2:6" s="11" customFormat="1" ht="6" customHeight="1">
      <c r="B13" s="13"/>
      <c r="C13" s="13" t="s">
        <v>46</v>
      </c>
      <c r="D13" s="9"/>
      <c r="E13" s="13"/>
      <c r="F13" s="149"/>
    </row>
    <row r="14" spans="1:5" s="11" customFormat="1" ht="12">
      <c r="A14" s="150" t="s">
        <v>85</v>
      </c>
      <c r="B14" s="10"/>
      <c r="C14" s="10"/>
      <c r="D14" s="22"/>
      <c r="E14" s="22"/>
    </row>
    <row r="15" spans="1:5" s="11" customFormat="1" ht="12">
      <c r="A15" s="150"/>
      <c r="B15" s="22"/>
      <c r="C15" s="22"/>
      <c r="D15" s="22"/>
      <c r="E15" s="22"/>
    </row>
    <row r="16" spans="1:5" s="11" customFormat="1" ht="12">
      <c r="A16" s="150" t="s">
        <v>86</v>
      </c>
      <c r="B16" s="22"/>
      <c r="C16" s="22"/>
      <c r="D16" s="22"/>
      <c r="E16" s="22"/>
    </row>
    <row r="17" spans="1:9" s="11" customFormat="1" ht="12">
      <c r="A17" s="184" t="s">
        <v>87</v>
      </c>
      <c r="B17" s="39">
        <f>50879800/1000</f>
        <v>50879.8</v>
      </c>
      <c r="C17" s="39">
        <v>332668</v>
      </c>
      <c r="D17" s="39"/>
      <c r="E17" s="39">
        <v>50880</v>
      </c>
      <c r="F17" s="185"/>
      <c r="G17" s="185"/>
      <c r="I17" s="153"/>
    </row>
    <row r="18" spans="1:9" s="11" customFormat="1" ht="12">
      <c r="A18" s="184" t="s">
        <v>88</v>
      </c>
      <c r="B18" s="39">
        <f>7296885.41/1000</f>
        <v>7296.88541</v>
      </c>
      <c r="C18" s="39">
        <v>1073907</v>
      </c>
      <c r="D18" s="39"/>
      <c r="E18" s="39">
        <v>7297</v>
      </c>
      <c r="F18" s="185"/>
      <c r="G18" s="185"/>
      <c r="I18" s="153"/>
    </row>
    <row r="19" spans="1:10" s="11" customFormat="1" ht="12">
      <c r="A19" s="184" t="s">
        <v>250</v>
      </c>
      <c r="B19" s="39">
        <f>+'page 6-changes in Equity'!G19</f>
        <v>-158532.55976</v>
      </c>
      <c r="C19" s="39">
        <v>1073907</v>
      </c>
      <c r="D19" s="39"/>
      <c r="E19" s="39">
        <v>-30557</v>
      </c>
      <c r="F19" s="185"/>
      <c r="G19" s="185"/>
      <c r="I19" s="153"/>
      <c r="J19" s="153" t="s">
        <v>39</v>
      </c>
    </row>
    <row r="20" spans="1:9" s="11" customFormat="1" ht="12">
      <c r="A20" s="150" t="s">
        <v>50</v>
      </c>
      <c r="B20" s="40">
        <f>SUM(B17:B19)</f>
        <v>-100355.87435</v>
      </c>
      <c r="C20" s="40">
        <v>3554389</v>
      </c>
      <c r="D20" s="39"/>
      <c r="E20" s="40">
        <f>SUM(E17:E19)</f>
        <v>27620</v>
      </c>
      <c r="F20" s="185"/>
      <c r="G20" s="186"/>
      <c r="I20" s="153"/>
    </row>
    <row r="21" spans="1:9" s="11" customFormat="1" ht="14.25" customHeight="1">
      <c r="A21" s="151" t="s">
        <v>209</v>
      </c>
      <c r="B21" s="44">
        <v>0</v>
      </c>
      <c r="C21" s="39">
        <v>56634</v>
      </c>
      <c r="D21" s="39"/>
      <c r="E21" s="44">
        <v>0</v>
      </c>
      <c r="F21" s="185"/>
      <c r="G21" s="185"/>
      <c r="I21" s="153"/>
    </row>
    <row r="22" spans="1:9" s="11" customFormat="1" ht="13.5" customHeight="1">
      <c r="A22" s="150" t="s">
        <v>76</v>
      </c>
      <c r="B22" s="42">
        <f>B20+B21</f>
        <v>-100355.87435</v>
      </c>
      <c r="C22" s="39"/>
      <c r="D22" s="39"/>
      <c r="E22" s="42">
        <f>+E20+E21</f>
        <v>27620</v>
      </c>
      <c r="F22" s="185"/>
      <c r="G22" s="185"/>
      <c r="I22" s="153"/>
    </row>
    <row r="23" spans="1:9" s="11" customFormat="1" ht="12">
      <c r="A23" s="150"/>
      <c r="B23" s="39"/>
      <c r="C23" s="39"/>
      <c r="D23" s="39"/>
      <c r="E23" s="39"/>
      <c r="F23" s="185"/>
      <c r="G23" s="185"/>
      <c r="I23" s="153"/>
    </row>
    <row r="24" spans="1:7" s="11" customFormat="1" ht="12">
      <c r="A24" s="150" t="s">
        <v>89</v>
      </c>
      <c r="B24" s="39"/>
      <c r="C24" s="39"/>
      <c r="D24" s="39"/>
      <c r="E24" s="39"/>
      <c r="F24" s="185"/>
      <c r="G24" s="185"/>
    </row>
    <row r="25" spans="1:7" s="11" customFormat="1" ht="12">
      <c r="A25" s="11" t="s">
        <v>118</v>
      </c>
      <c r="B25" s="39">
        <f>169472/1000</f>
        <v>169.472</v>
      </c>
      <c r="C25" s="39"/>
      <c r="D25" s="39"/>
      <c r="E25" s="39">
        <v>633</v>
      </c>
      <c r="F25" s="185"/>
      <c r="G25" s="185"/>
    </row>
    <row r="26" spans="1:7" s="11" customFormat="1" ht="12">
      <c r="A26" s="11" t="s">
        <v>90</v>
      </c>
      <c r="B26" s="44">
        <v>0</v>
      </c>
      <c r="C26" s="39">
        <f>+F26-32</f>
        <v>-32</v>
      </c>
      <c r="D26" s="39"/>
      <c r="E26" s="44">
        <v>0</v>
      </c>
      <c r="F26" s="185"/>
      <c r="G26" s="185"/>
    </row>
    <row r="27" spans="1:7" s="11" customFormat="1" ht="12">
      <c r="A27" s="150"/>
      <c r="B27" s="39">
        <f>SUM(B25:B26)</f>
        <v>169.472</v>
      </c>
      <c r="C27" s="39"/>
      <c r="D27" s="39"/>
      <c r="E27" s="39">
        <f>SUM(E25:E26)</f>
        <v>633</v>
      </c>
      <c r="F27" s="185"/>
      <c r="G27" s="185"/>
    </row>
    <row r="28" spans="1:7" s="11" customFormat="1" ht="12">
      <c r="A28" s="150"/>
      <c r="B28" s="39"/>
      <c r="C28" s="39"/>
      <c r="D28" s="39"/>
      <c r="E28" s="39"/>
      <c r="F28" s="185"/>
      <c r="G28" s="185"/>
    </row>
    <row r="29" spans="1:7" s="11" customFormat="1" ht="12">
      <c r="A29" s="150" t="s">
        <v>42</v>
      </c>
      <c r="B29" s="39"/>
      <c r="C29" s="39"/>
      <c r="D29" s="39"/>
      <c r="E29" s="39"/>
      <c r="F29" s="185"/>
      <c r="G29" s="185"/>
    </row>
    <row r="30" spans="1:9" s="11" customFormat="1" ht="12">
      <c r="A30" s="187" t="s">
        <v>116</v>
      </c>
      <c r="B30" s="47">
        <f>(60493817+49414122)/1000</f>
        <v>109907.939</v>
      </c>
      <c r="C30" s="48"/>
      <c r="D30" s="39"/>
      <c r="E30" s="47">
        <v>69922</v>
      </c>
      <c r="F30" s="185"/>
      <c r="G30" s="185"/>
      <c r="I30" s="153"/>
    </row>
    <row r="31" spans="1:9" s="11" customFormat="1" ht="12.75" customHeight="1">
      <c r="A31" s="11" t="s">
        <v>242</v>
      </c>
      <c r="B31" s="48">
        <v>0</v>
      </c>
      <c r="C31" s="48"/>
      <c r="D31" s="39"/>
      <c r="E31" s="48">
        <v>0</v>
      </c>
      <c r="F31" s="185"/>
      <c r="G31" s="185"/>
      <c r="I31" s="153"/>
    </row>
    <row r="32" spans="1:9" s="11" customFormat="1" ht="12">
      <c r="A32" s="187" t="s">
        <v>117</v>
      </c>
      <c r="B32" s="48">
        <f>(6000000+422541)/1000</f>
        <v>6422.541</v>
      </c>
      <c r="C32" s="48"/>
      <c r="D32" s="39"/>
      <c r="E32" s="48">
        <v>15423</v>
      </c>
      <c r="F32" s="185"/>
      <c r="G32" s="185"/>
      <c r="I32" s="153"/>
    </row>
    <row r="33" spans="1:9" s="11" customFormat="1" ht="12">
      <c r="A33" s="187" t="s">
        <v>59</v>
      </c>
      <c r="B33" s="48">
        <f>(1002514)/1000</f>
        <v>1002.514</v>
      </c>
      <c r="C33" s="48"/>
      <c r="D33" s="39"/>
      <c r="E33" s="48">
        <v>4524</v>
      </c>
      <c r="F33" s="185"/>
      <c r="G33" s="185"/>
      <c r="I33" s="153"/>
    </row>
    <row r="34" spans="2:7" s="11" customFormat="1" ht="12">
      <c r="B34" s="49">
        <f>SUM(B30:B33)+1</f>
        <v>117333.99399999999</v>
      </c>
      <c r="C34" s="49">
        <v>179341</v>
      </c>
      <c r="D34" s="39"/>
      <c r="E34" s="49">
        <f>SUM(E30:E33)</f>
        <v>89869</v>
      </c>
      <c r="F34" s="185"/>
      <c r="G34" s="185"/>
    </row>
    <row r="35" spans="1:7" s="11" customFormat="1" ht="12">
      <c r="A35" s="150" t="s">
        <v>91</v>
      </c>
      <c r="B35" s="44">
        <f>B27+B34</f>
        <v>117503.46599999999</v>
      </c>
      <c r="C35" s="44" t="e">
        <v>#REF!</v>
      </c>
      <c r="D35" s="39"/>
      <c r="E35" s="44">
        <f>+E27+E34</f>
        <v>90502</v>
      </c>
      <c r="F35" s="185"/>
      <c r="G35" s="185"/>
    </row>
    <row r="36" spans="1:9" s="11" customFormat="1" ht="12">
      <c r="A36" s="150"/>
      <c r="B36" s="41"/>
      <c r="C36" s="41"/>
      <c r="D36" s="39"/>
      <c r="E36" s="41"/>
      <c r="F36" s="185"/>
      <c r="G36" s="185"/>
      <c r="I36" s="153"/>
    </row>
    <row r="37" spans="1:7" s="11" customFormat="1" ht="12.75" thickBot="1">
      <c r="A37" s="150" t="s">
        <v>92</v>
      </c>
      <c r="B37" s="43">
        <f>B22+B35-2</f>
        <v>17145.591649999988</v>
      </c>
      <c r="C37" s="43" t="e">
        <f>C22+C35</f>
        <v>#REF!</v>
      </c>
      <c r="D37" s="41"/>
      <c r="E37" s="43">
        <f>E22+E35</f>
        <v>118122</v>
      </c>
      <c r="F37" s="113">
        <f>F22+F35</f>
        <v>0</v>
      </c>
      <c r="G37" s="112"/>
    </row>
    <row r="38" spans="2:7" s="11" customFormat="1" ht="5.25" customHeight="1">
      <c r="B38" s="22"/>
      <c r="C38" s="22"/>
      <c r="D38" s="22"/>
      <c r="E38" s="22"/>
      <c r="F38" s="185"/>
      <c r="G38" s="185"/>
    </row>
    <row r="39" spans="2:7" s="11" customFormat="1" ht="11.25" customHeight="1">
      <c r="B39" s="153" t="s">
        <v>39</v>
      </c>
      <c r="F39" s="185"/>
      <c r="G39" s="185"/>
    </row>
    <row r="40" spans="1:7" ht="29.25" customHeight="1">
      <c r="A40" s="188" t="s">
        <v>77</v>
      </c>
      <c r="B40" s="128">
        <f>B20/B17</f>
        <v>-1.972410944028868</v>
      </c>
      <c r="C40" s="128">
        <f>C20/C17</f>
        <v>10.684493248524054</v>
      </c>
      <c r="D40" s="128"/>
      <c r="E40" s="128">
        <f>E20/E17</f>
        <v>0.5428459119496856</v>
      </c>
      <c r="F40" s="114" t="e">
        <f>F20/F17</f>
        <v>#DIV/0!</v>
      </c>
      <c r="G40" s="114"/>
    </row>
    <row r="41" ht="17.25" customHeight="1"/>
    <row r="42" ht="17.25" customHeight="1"/>
    <row r="43" ht="17.25" customHeight="1"/>
    <row r="44" spans="1:7" ht="37.5" customHeight="1">
      <c r="A44" s="276" t="s">
        <v>285</v>
      </c>
      <c r="B44" s="276"/>
      <c r="C44" s="276"/>
      <c r="D44" s="276"/>
      <c r="E44" s="276"/>
      <c r="F44" s="276"/>
      <c r="G44" s="276"/>
    </row>
    <row r="45" ht="37.5" customHeight="1"/>
    <row r="46" ht="27.75" customHeight="1"/>
    <row r="47" spans="2:5" ht="12.75">
      <c r="B47" s="5"/>
      <c r="C47" s="5"/>
      <c r="D47" s="5"/>
      <c r="E47" s="5"/>
    </row>
    <row r="48" spans="2:5" ht="12.75">
      <c r="B48" s="5"/>
      <c r="C48" s="5"/>
      <c r="D48" s="5"/>
      <c r="E48" s="5"/>
    </row>
    <row r="49" ht="27" customHeight="1">
      <c r="H49" s="189"/>
    </row>
    <row r="50" spans="2:5" ht="12.75">
      <c r="B50" s="5"/>
      <c r="C50" s="5"/>
      <c r="D50" s="5"/>
      <c r="E50" s="5"/>
    </row>
    <row r="51" ht="27" customHeight="1"/>
    <row r="52" spans="2:5" ht="12.75">
      <c r="B52" s="5"/>
      <c r="C52" s="5"/>
      <c r="D52" s="5"/>
      <c r="E52" s="5"/>
    </row>
    <row r="53" spans="2:5" ht="12.75">
      <c r="B53" s="5"/>
      <c r="C53" s="5"/>
      <c r="D53" s="5"/>
      <c r="E53" s="5"/>
    </row>
    <row r="54" spans="2:5" ht="12.75">
      <c r="B54" s="5"/>
      <c r="C54" s="5"/>
      <c r="D54" s="5"/>
      <c r="E54" s="5"/>
    </row>
    <row r="55" spans="2:5" ht="12.75">
      <c r="B55" s="5"/>
      <c r="C55" s="5"/>
      <c r="D55" s="5"/>
      <c r="E55" s="5"/>
    </row>
    <row r="56" spans="2:5" ht="12.75">
      <c r="B56" s="5"/>
      <c r="C56" s="5"/>
      <c r="D56" s="5"/>
      <c r="E56" s="5"/>
    </row>
    <row r="57" spans="2:5" ht="12.75">
      <c r="B57" s="5"/>
      <c r="C57" s="5"/>
      <c r="D57" s="5"/>
      <c r="E57" s="5"/>
    </row>
    <row r="58" spans="2:5" ht="12.75">
      <c r="B58" s="5"/>
      <c r="C58" s="5"/>
      <c r="D58" s="5"/>
      <c r="E58" s="5"/>
    </row>
    <row r="59" spans="2:5" ht="12.75">
      <c r="B59" s="5"/>
      <c r="C59" s="5"/>
      <c r="D59" s="5"/>
      <c r="E59" s="5"/>
    </row>
    <row r="60" spans="2:5" ht="12.75">
      <c r="B60" s="5"/>
      <c r="C60" s="5"/>
      <c r="D60" s="5"/>
      <c r="E60" s="5"/>
    </row>
    <row r="61" spans="2:5" ht="12.75">
      <c r="B61" s="5"/>
      <c r="C61" s="5"/>
      <c r="D61" s="5"/>
      <c r="E61" s="5"/>
    </row>
    <row r="62" spans="2:5" ht="12.75">
      <c r="B62" s="5"/>
      <c r="C62" s="5"/>
      <c r="D62" s="5"/>
      <c r="E62" s="5"/>
    </row>
    <row r="63" spans="2:5" ht="12.75">
      <c r="B63" s="5"/>
      <c r="C63" s="5"/>
      <c r="D63" s="5"/>
      <c r="E63" s="5"/>
    </row>
    <row r="64" spans="1:5" ht="12.75">
      <c r="A64" s="109"/>
      <c r="B64" s="5"/>
      <c r="C64" s="5"/>
      <c r="D64" s="5"/>
      <c r="E64" s="5"/>
    </row>
    <row r="65" spans="2:5" ht="12.75">
      <c r="B65" s="5"/>
      <c r="C65" s="5"/>
      <c r="D65" s="5"/>
      <c r="E65" s="5"/>
    </row>
    <row r="66" spans="2:5" ht="12.75">
      <c r="B66" s="5"/>
      <c r="C66" s="5"/>
      <c r="D66" s="5"/>
      <c r="E66" s="5"/>
    </row>
    <row r="67" spans="2:5" ht="12.75">
      <c r="B67" s="5"/>
      <c r="C67" s="5"/>
      <c r="D67" s="5"/>
      <c r="E67" s="5"/>
    </row>
    <row r="68" spans="2:5" ht="12.75">
      <c r="B68" s="5"/>
      <c r="C68" s="5"/>
      <c r="D68" s="5"/>
      <c r="E68" s="5"/>
    </row>
    <row r="69" spans="2:5" ht="12.75">
      <c r="B69" s="5"/>
      <c r="C69" s="5"/>
      <c r="D69" s="5"/>
      <c r="E69" s="5"/>
    </row>
    <row r="70" spans="2:5" ht="12.75">
      <c r="B70" s="5"/>
      <c r="C70" s="5"/>
      <c r="D70" s="5"/>
      <c r="E70" s="5"/>
    </row>
    <row r="71" spans="2:5" ht="12.75">
      <c r="B71" s="5"/>
      <c r="C71" s="5"/>
      <c r="D71" s="5"/>
      <c r="E71" s="5"/>
    </row>
  </sheetData>
  <sheetProtection/>
  <mergeCells count="3">
    <mergeCell ref="A1:H1"/>
    <mergeCell ref="A2:H2"/>
    <mergeCell ref="A44:G44"/>
  </mergeCells>
  <printOptions/>
  <pageMargins left="1" right="0.25" top="0.81" bottom="0.75" header="0.38" footer="0.8"/>
  <pageSetup horizontalDpi="600" verticalDpi="600" orientation="portrait" scale="90" r:id="rId1"/>
  <headerFooter alignWithMargins="0">
    <oddFooter>&amp;C&amp;"Times New Roman,Italic"&amp;8Page 4
&amp;R
</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IV79"/>
  <sheetViews>
    <sheetView showGridLines="0" zoomScalePageLayoutView="0" workbookViewId="0" topLeftCell="A22">
      <selection activeCell="C15" sqref="C15"/>
    </sheetView>
  </sheetViews>
  <sheetFormatPr defaultColWidth="8.00390625" defaultRowHeight="12.75"/>
  <cols>
    <col min="1" max="1" width="5.57421875" style="190" customWidth="1"/>
    <col min="2" max="2" width="49.7109375" style="190" customWidth="1"/>
    <col min="3" max="3" width="13.7109375" style="98" customWidth="1"/>
    <col min="4" max="4" width="1.1484375" style="190" customWidth="1"/>
    <col min="5" max="5" width="13.7109375" style="98" customWidth="1"/>
    <col min="6" max="6" width="1.7109375" style="190" customWidth="1"/>
    <col min="7" max="7" width="8.00390625" style="190" customWidth="1"/>
    <col min="8" max="8" width="4.8515625" style="190" customWidth="1"/>
    <col min="9" max="16384" width="8.00390625" style="190" customWidth="1"/>
  </cols>
  <sheetData>
    <row r="1" spans="1:9" ht="18.75">
      <c r="A1" s="281" t="str">
        <f>'page 1-IS'!A1:G1</f>
        <v>BINA GOODYEAR BERHAD (18645-H)</v>
      </c>
      <c r="B1" s="281"/>
      <c r="C1" s="281"/>
      <c r="D1" s="281"/>
      <c r="E1" s="281"/>
      <c r="F1" s="281"/>
      <c r="G1" s="16"/>
      <c r="H1" s="4"/>
      <c r="I1" s="3"/>
    </row>
    <row r="2" spans="1:256" ht="12" customHeight="1">
      <c r="A2" s="282" t="str">
        <f>'page 4-BS'!A2:H2</f>
        <v>(Incorporated in Malaysia)</v>
      </c>
      <c r="B2" s="282"/>
      <c r="C2" s="282"/>
      <c r="D2" s="282"/>
      <c r="E2" s="282"/>
      <c r="F2" s="282"/>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c r="DM2" s="281"/>
      <c r="DN2" s="281"/>
      <c r="DO2" s="281"/>
      <c r="DP2" s="281"/>
      <c r="DQ2" s="281"/>
      <c r="DR2" s="281"/>
      <c r="DS2" s="281"/>
      <c r="DT2" s="281"/>
      <c r="DU2" s="281"/>
      <c r="DV2" s="281"/>
      <c r="DW2" s="281"/>
      <c r="DX2" s="281"/>
      <c r="DY2" s="281"/>
      <c r="DZ2" s="281"/>
      <c r="EA2" s="281"/>
      <c r="EB2" s="281"/>
      <c r="EC2" s="281"/>
      <c r="ED2" s="281"/>
      <c r="EE2" s="281"/>
      <c r="EF2" s="281"/>
      <c r="EG2" s="281"/>
      <c r="EH2" s="281"/>
      <c r="EI2" s="281"/>
      <c r="EJ2" s="281"/>
      <c r="EK2" s="281"/>
      <c r="EL2" s="281"/>
      <c r="EM2" s="281"/>
      <c r="EN2" s="281"/>
      <c r="EO2" s="281"/>
      <c r="EP2" s="281"/>
      <c r="EQ2" s="281"/>
      <c r="ER2" s="281"/>
      <c r="ES2" s="281"/>
      <c r="ET2" s="281"/>
      <c r="EU2" s="281"/>
      <c r="EV2" s="281"/>
      <c r="EW2" s="281"/>
      <c r="EX2" s="281"/>
      <c r="EY2" s="281"/>
      <c r="EZ2" s="281"/>
      <c r="FA2" s="281"/>
      <c r="FB2" s="281"/>
      <c r="FC2" s="281"/>
      <c r="FD2" s="281"/>
      <c r="FE2" s="281"/>
      <c r="FF2" s="281"/>
      <c r="FG2" s="281"/>
      <c r="FH2" s="281"/>
      <c r="FI2" s="281"/>
      <c r="FJ2" s="281"/>
      <c r="FK2" s="281"/>
      <c r="FL2" s="281"/>
      <c r="FM2" s="281"/>
      <c r="FN2" s="281"/>
      <c r="FO2" s="281"/>
      <c r="FP2" s="281"/>
      <c r="FQ2" s="281"/>
      <c r="FR2" s="281"/>
      <c r="FS2" s="281"/>
      <c r="FT2" s="281"/>
      <c r="FU2" s="281"/>
      <c r="FV2" s="281"/>
      <c r="FW2" s="281"/>
      <c r="FX2" s="281"/>
      <c r="FY2" s="281"/>
      <c r="FZ2" s="281"/>
      <c r="GA2" s="281"/>
      <c r="GB2" s="281"/>
      <c r="GC2" s="281"/>
      <c r="GD2" s="281"/>
      <c r="GE2" s="281"/>
      <c r="GF2" s="281"/>
      <c r="GG2" s="281"/>
      <c r="GH2" s="281"/>
      <c r="GI2" s="281"/>
      <c r="GJ2" s="281"/>
      <c r="GK2" s="281"/>
      <c r="GL2" s="281"/>
      <c r="GM2" s="281"/>
      <c r="GN2" s="281"/>
      <c r="GO2" s="281"/>
      <c r="GP2" s="281"/>
      <c r="GQ2" s="281"/>
      <c r="GR2" s="281"/>
      <c r="GS2" s="281"/>
      <c r="GT2" s="281"/>
      <c r="GU2" s="281"/>
      <c r="GV2" s="281"/>
      <c r="GW2" s="281"/>
      <c r="GX2" s="281"/>
      <c r="GY2" s="281"/>
      <c r="GZ2" s="281"/>
      <c r="HA2" s="281"/>
      <c r="HB2" s="281"/>
      <c r="HC2" s="281"/>
      <c r="HD2" s="281"/>
      <c r="HE2" s="281"/>
      <c r="HF2" s="281"/>
      <c r="HG2" s="281"/>
      <c r="HH2" s="281"/>
      <c r="HI2" s="281"/>
      <c r="HJ2" s="281"/>
      <c r="HK2" s="281"/>
      <c r="HL2" s="281"/>
      <c r="HM2" s="281"/>
      <c r="HN2" s="281"/>
      <c r="HO2" s="281"/>
      <c r="HP2" s="281"/>
      <c r="HQ2" s="281"/>
      <c r="HR2" s="281"/>
      <c r="HS2" s="281"/>
      <c r="HT2" s="281"/>
      <c r="HU2" s="281"/>
      <c r="HV2" s="281"/>
      <c r="HW2" s="281"/>
      <c r="HX2" s="281"/>
      <c r="HY2" s="281"/>
      <c r="HZ2" s="281"/>
      <c r="IA2" s="281"/>
      <c r="IB2" s="281"/>
      <c r="IC2" s="281"/>
      <c r="ID2" s="281"/>
      <c r="IE2" s="281"/>
      <c r="IF2" s="281"/>
      <c r="IG2" s="281"/>
      <c r="IH2" s="281"/>
      <c r="II2" s="281"/>
      <c r="IJ2" s="281"/>
      <c r="IK2" s="281"/>
      <c r="IL2" s="281"/>
      <c r="IM2" s="281"/>
      <c r="IN2" s="281"/>
      <c r="IO2" s="281"/>
      <c r="IP2" s="281"/>
      <c r="IQ2" s="281"/>
      <c r="IR2" s="281"/>
      <c r="IS2" s="281"/>
      <c r="IT2" s="281"/>
      <c r="IU2" s="281"/>
      <c r="IV2" s="281"/>
    </row>
    <row r="3" spans="1:256" ht="10.5" customHeight="1">
      <c r="A3" s="281"/>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c r="DM3" s="281"/>
      <c r="DN3" s="281"/>
      <c r="DO3" s="281"/>
      <c r="DP3" s="281"/>
      <c r="DQ3" s="281"/>
      <c r="DR3" s="281"/>
      <c r="DS3" s="281"/>
      <c r="DT3" s="281"/>
      <c r="DU3" s="281"/>
      <c r="DV3" s="281"/>
      <c r="DW3" s="281"/>
      <c r="DX3" s="281"/>
      <c r="DY3" s="281"/>
      <c r="DZ3" s="281"/>
      <c r="EA3" s="281"/>
      <c r="EB3" s="281"/>
      <c r="EC3" s="281"/>
      <c r="ED3" s="281"/>
      <c r="EE3" s="281"/>
      <c r="EF3" s="281"/>
      <c r="EG3" s="281"/>
      <c r="EH3" s="281"/>
      <c r="EI3" s="281"/>
      <c r="EJ3" s="281"/>
      <c r="EK3" s="281"/>
      <c r="EL3" s="281"/>
      <c r="EM3" s="281"/>
      <c r="EN3" s="281"/>
      <c r="EO3" s="281"/>
      <c r="EP3" s="281"/>
      <c r="EQ3" s="281"/>
      <c r="ER3" s="281"/>
      <c r="ES3" s="281"/>
      <c r="ET3" s="281"/>
      <c r="EU3" s="281"/>
      <c r="EV3" s="281"/>
      <c r="EW3" s="281"/>
      <c r="EX3" s="281"/>
      <c r="EY3" s="281"/>
      <c r="EZ3" s="281"/>
      <c r="FA3" s="281"/>
      <c r="FB3" s="281"/>
      <c r="FC3" s="281"/>
      <c r="FD3" s="281"/>
      <c r="FE3" s="281"/>
      <c r="FF3" s="281"/>
      <c r="FG3" s="281"/>
      <c r="FH3" s="281"/>
      <c r="FI3" s="281"/>
      <c r="FJ3" s="281"/>
      <c r="FK3" s="281"/>
      <c r="FL3" s="281"/>
      <c r="FM3" s="281"/>
      <c r="FN3" s="281"/>
      <c r="FO3" s="281"/>
      <c r="FP3" s="281"/>
      <c r="FQ3" s="281"/>
      <c r="FR3" s="281"/>
      <c r="FS3" s="281"/>
      <c r="FT3" s="281"/>
      <c r="FU3" s="281"/>
      <c r="FV3" s="281"/>
      <c r="FW3" s="281"/>
      <c r="FX3" s="281"/>
      <c r="FY3" s="281"/>
      <c r="FZ3" s="281"/>
      <c r="GA3" s="281"/>
      <c r="GB3" s="281"/>
      <c r="GC3" s="281"/>
      <c r="GD3" s="281"/>
      <c r="GE3" s="281"/>
      <c r="GF3" s="281"/>
      <c r="GG3" s="281"/>
      <c r="GH3" s="281"/>
      <c r="GI3" s="281"/>
      <c r="GJ3" s="281"/>
      <c r="GK3" s="281"/>
      <c r="GL3" s="281"/>
      <c r="GM3" s="281"/>
      <c r="GN3" s="281"/>
      <c r="GO3" s="281"/>
      <c r="GP3" s="281"/>
      <c r="GQ3" s="281"/>
      <c r="GR3" s="281"/>
      <c r="GS3" s="281"/>
      <c r="GT3" s="281"/>
      <c r="GU3" s="281"/>
      <c r="GV3" s="281"/>
      <c r="GW3" s="281"/>
      <c r="GX3" s="281"/>
      <c r="GY3" s="281"/>
      <c r="GZ3" s="281"/>
      <c r="HA3" s="281"/>
      <c r="HB3" s="281"/>
      <c r="HC3" s="281"/>
      <c r="HD3" s="281"/>
      <c r="HE3" s="281"/>
      <c r="HF3" s="281"/>
      <c r="HG3" s="281"/>
      <c r="HH3" s="281"/>
      <c r="HI3" s="281"/>
      <c r="HJ3" s="281"/>
      <c r="HK3" s="281"/>
      <c r="HL3" s="281"/>
      <c r="HM3" s="281"/>
      <c r="HN3" s="281"/>
      <c r="HO3" s="281"/>
      <c r="HP3" s="281"/>
      <c r="HQ3" s="281"/>
      <c r="HR3" s="281"/>
      <c r="HS3" s="281"/>
      <c r="HT3" s="281"/>
      <c r="HU3" s="281"/>
      <c r="HV3" s="281"/>
      <c r="HW3" s="281"/>
      <c r="HX3" s="281"/>
      <c r="HY3" s="281"/>
      <c r="HZ3" s="281"/>
      <c r="IA3" s="281"/>
      <c r="IB3" s="281"/>
      <c r="IC3" s="281"/>
      <c r="ID3" s="281"/>
      <c r="IE3" s="281"/>
      <c r="IF3" s="281"/>
      <c r="IG3" s="281"/>
      <c r="IH3" s="281"/>
      <c r="II3" s="281"/>
      <c r="IJ3" s="281"/>
      <c r="IK3" s="281"/>
      <c r="IL3" s="281"/>
      <c r="IM3" s="281"/>
      <c r="IN3" s="281"/>
      <c r="IO3" s="281"/>
      <c r="IP3" s="281"/>
      <c r="IQ3" s="281"/>
      <c r="IR3" s="281"/>
      <c r="IS3" s="281"/>
      <c r="IT3" s="281"/>
      <c r="IU3" s="281"/>
      <c r="IV3" s="281"/>
    </row>
    <row r="4" spans="1:9" ht="14.25">
      <c r="A4" s="19" t="str">
        <f>'page 1-IS'!A4</f>
        <v>Interim report for the financial period ended 30 June 2013</v>
      </c>
      <c r="B4" s="19"/>
      <c r="C4" s="36"/>
      <c r="D4" s="4"/>
      <c r="E4" s="36"/>
      <c r="F4" s="4"/>
      <c r="G4" s="4"/>
      <c r="H4" s="4"/>
      <c r="I4" s="3"/>
    </row>
    <row r="5" spans="1:9" ht="12.75">
      <c r="A5" s="20" t="s">
        <v>45</v>
      </c>
      <c r="B5" s="20"/>
      <c r="C5" s="36"/>
      <c r="D5" s="4"/>
      <c r="E5" s="36"/>
      <c r="F5" s="4"/>
      <c r="G5" s="4"/>
      <c r="H5" s="4"/>
      <c r="I5" s="3"/>
    </row>
    <row r="6" spans="1:9" ht="6" customHeight="1">
      <c r="A6" s="6"/>
      <c r="B6" s="6"/>
      <c r="C6" s="97"/>
      <c r="D6" s="6"/>
      <c r="E6" s="97"/>
      <c r="F6" s="6"/>
      <c r="G6" s="6"/>
      <c r="H6" s="6"/>
      <c r="I6" s="118"/>
    </row>
    <row r="7" spans="1:9" ht="12.75">
      <c r="A7" s="3" t="s">
        <v>206</v>
      </c>
      <c r="B7" s="3"/>
      <c r="C7" s="36"/>
      <c r="D7" s="4"/>
      <c r="E7" s="36"/>
      <c r="F7" s="4"/>
      <c r="G7" s="4"/>
      <c r="H7" s="4"/>
      <c r="I7" s="4"/>
    </row>
    <row r="8" spans="1:5" s="207" customFormat="1" ht="12.75" customHeight="1">
      <c r="A8" s="188"/>
      <c r="B8" s="188"/>
      <c r="C8" s="37" t="s">
        <v>303</v>
      </c>
      <c r="D8" s="15"/>
      <c r="E8" s="37" t="s">
        <v>303</v>
      </c>
    </row>
    <row r="9" spans="1:5" s="207" customFormat="1" ht="12.75" customHeight="1">
      <c r="A9" s="188"/>
      <c r="B9" s="188"/>
      <c r="C9" s="37" t="s">
        <v>222</v>
      </c>
      <c r="D9" s="15"/>
      <c r="E9" s="37" t="s">
        <v>222</v>
      </c>
    </row>
    <row r="10" spans="1:5" s="200" customFormat="1" ht="12">
      <c r="A10" s="150"/>
      <c r="B10" s="150"/>
      <c r="C10" s="8" t="str">
        <f>'page 1-IS'!F11</f>
        <v>30/6/13</v>
      </c>
      <c r="D10" s="31"/>
      <c r="E10" s="8" t="str">
        <f>+'page 1-IS'!G11</f>
        <v>30/6/12</v>
      </c>
    </row>
    <row r="11" spans="1:5" s="200" customFormat="1" ht="12">
      <c r="A11" s="150"/>
      <c r="B11" s="150"/>
      <c r="C11" s="38" t="s">
        <v>17</v>
      </c>
      <c r="D11" s="32"/>
      <c r="E11" s="38" t="s">
        <v>17</v>
      </c>
    </row>
    <row r="12" spans="1:5" s="200" customFormat="1" ht="0.75" customHeight="1">
      <c r="A12" s="150"/>
      <c r="B12" s="150"/>
      <c r="C12" s="39"/>
      <c r="D12" s="30"/>
      <c r="E12" s="39"/>
    </row>
    <row r="13" spans="1:5" s="200" customFormat="1" ht="12">
      <c r="A13" s="150" t="s">
        <v>95</v>
      </c>
      <c r="B13" s="150"/>
      <c r="C13" s="39"/>
      <c r="D13" s="30"/>
      <c r="E13" s="39"/>
    </row>
    <row r="14" spans="1:5" s="200" customFormat="1" ht="12">
      <c r="A14" s="11" t="s">
        <v>251</v>
      </c>
      <c r="B14" s="150"/>
      <c r="C14" s="39">
        <f>'page 1-IS'!F22</f>
        <v>-37920.14383</v>
      </c>
      <c r="D14" s="30"/>
      <c r="E14" s="39">
        <v>-38578</v>
      </c>
    </row>
    <row r="15" spans="1:5" s="200" customFormat="1" ht="15" customHeight="1">
      <c r="A15" s="11" t="s">
        <v>266</v>
      </c>
      <c r="B15" s="150"/>
      <c r="C15" s="44">
        <f>'page 1-IS'!F35</f>
        <v>-90071.81593</v>
      </c>
      <c r="D15" s="30"/>
      <c r="E15" s="44">
        <v>0</v>
      </c>
    </row>
    <row r="16" spans="1:5" s="200" customFormat="1" ht="19.5" customHeight="1">
      <c r="A16" s="11" t="s">
        <v>269</v>
      </c>
      <c r="B16" s="11"/>
      <c r="C16" s="39">
        <f>SUM(C14:C15)</f>
        <v>-127991.95976</v>
      </c>
      <c r="D16" s="30"/>
      <c r="E16" s="39">
        <f>SUM(E14:E15)</f>
        <v>-38578</v>
      </c>
    </row>
    <row r="17" spans="1:5" s="200" customFormat="1" ht="16.5" customHeight="1">
      <c r="A17" s="217" t="s">
        <v>172</v>
      </c>
      <c r="B17" s="11"/>
      <c r="C17" s="39"/>
      <c r="D17" s="30"/>
      <c r="E17" s="39"/>
    </row>
    <row r="18" spans="1:5" s="200" customFormat="1" ht="16.5" customHeight="1">
      <c r="A18" s="218" t="s">
        <v>101</v>
      </c>
      <c r="B18" s="11"/>
      <c r="C18" s="39">
        <f>859562.2/1000</f>
        <v>859.5622</v>
      </c>
      <c r="D18" s="30"/>
      <c r="E18" s="39">
        <v>1906</v>
      </c>
    </row>
    <row r="19" spans="1:5" s="200" customFormat="1" ht="16.5" customHeight="1">
      <c r="A19" s="218" t="s">
        <v>252</v>
      </c>
      <c r="B19" s="11"/>
      <c r="C19" s="39">
        <f>-515493/1000</f>
        <v>-515.493</v>
      </c>
      <c r="D19" s="30"/>
      <c r="E19" s="39">
        <v>-146</v>
      </c>
    </row>
    <row r="20" spans="1:5" s="200" customFormat="1" ht="16.5" customHeight="1">
      <c r="A20" s="218" t="s">
        <v>188</v>
      </c>
      <c r="B20" s="11"/>
      <c r="C20" s="39"/>
      <c r="D20" s="30"/>
      <c r="E20" s="39">
        <v>-48</v>
      </c>
    </row>
    <row r="21" spans="1:5" s="200" customFormat="1" ht="16.5" customHeight="1">
      <c r="A21" s="218" t="s">
        <v>184</v>
      </c>
      <c r="B21" s="11"/>
      <c r="C21" s="39"/>
      <c r="D21" s="30"/>
      <c r="E21" s="39">
        <v>0</v>
      </c>
    </row>
    <row r="22" spans="1:5" s="200" customFormat="1" ht="16.5" customHeight="1">
      <c r="A22" s="218" t="s">
        <v>216</v>
      </c>
      <c r="B22" s="11"/>
      <c r="C22" s="39"/>
      <c r="D22" s="30"/>
      <c r="E22" s="39">
        <v>0</v>
      </c>
    </row>
    <row r="23" spans="1:5" s="200" customFormat="1" ht="16.5" customHeight="1">
      <c r="A23" s="218" t="s">
        <v>202</v>
      </c>
      <c r="B23" s="11"/>
      <c r="C23" s="39">
        <f>(-329454-125526)/1000</f>
        <v>-454.98</v>
      </c>
      <c r="D23" s="30"/>
      <c r="E23" s="39">
        <v>-897</v>
      </c>
    </row>
    <row r="24" spans="1:5" s="200" customFormat="1" ht="16.5" customHeight="1">
      <c r="A24" s="219" t="s">
        <v>48</v>
      </c>
      <c r="B24" s="11"/>
      <c r="C24" s="39">
        <f>(847645+42367+41951-2695209)/1000</f>
        <v>-1763.246</v>
      </c>
      <c r="D24" s="30"/>
      <c r="E24" s="39">
        <v>2975</v>
      </c>
    </row>
    <row r="25" spans="1:5" s="200" customFormat="1" ht="16.5" customHeight="1">
      <c r="A25" s="219" t="s">
        <v>282</v>
      </c>
      <c r="B25" s="11"/>
      <c r="C25" s="39">
        <f>543824.29/1000</f>
        <v>543.82429</v>
      </c>
      <c r="D25" s="30"/>
      <c r="E25" s="39">
        <v>-2</v>
      </c>
    </row>
    <row r="26" spans="1:5" s="200" customFormat="1" ht="16.5" customHeight="1">
      <c r="A26" s="218" t="s">
        <v>268</v>
      </c>
      <c r="B26" s="11"/>
      <c r="C26" s="39">
        <f>30663508.94/1000</f>
        <v>30663.50894</v>
      </c>
      <c r="D26" s="30"/>
      <c r="E26" s="39">
        <v>287</v>
      </c>
    </row>
    <row r="27" spans="1:5" s="200" customFormat="1" ht="16.5" customHeight="1">
      <c r="A27" s="218" t="s">
        <v>189</v>
      </c>
      <c r="B27" s="11"/>
      <c r="C27" s="39">
        <f>(8604468+27429948)/1000</f>
        <v>36034.416</v>
      </c>
      <c r="D27" s="30"/>
      <c r="E27" s="39">
        <v>0</v>
      </c>
    </row>
    <row r="28" spans="1:5" s="200" customFormat="1" ht="16.5" customHeight="1" hidden="1">
      <c r="A28" s="218" t="s">
        <v>257</v>
      </c>
      <c r="B28" s="11"/>
      <c r="C28" s="39">
        <v>0</v>
      </c>
      <c r="D28" s="30"/>
      <c r="E28" s="39">
        <v>0</v>
      </c>
    </row>
    <row r="29" spans="1:5" s="200" customFormat="1" ht="16.5" customHeight="1" hidden="1">
      <c r="A29" s="218" t="s">
        <v>220</v>
      </c>
      <c r="B29" s="11"/>
      <c r="C29" s="39"/>
      <c r="D29" s="30"/>
      <c r="E29" s="39">
        <v>29</v>
      </c>
    </row>
    <row r="30" spans="1:5" s="200" customFormat="1" ht="13.5" customHeight="1" hidden="1">
      <c r="A30" s="218" t="s">
        <v>224</v>
      </c>
      <c r="B30" s="11"/>
      <c r="C30" s="39"/>
      <c r="D30" s="30"/>
      <c r="E30" s="39">
        <v>-131</v>
      </c>
    </row>
    <row r="31" spans="1:5" s="200" customFormat="1" ht="15" customHeight="1" hidden="1">
      <c r="A31" s="218" t="s">
        <v>226</v>
      </c>
      <c r="B31" s="11"/>
      <c r="C31" s="39"/>
      <c r="D31" s="30"/>
      <c r="E31" s="39">
        <v>0</v>
      </c>
    </row>
    <row r="32" spans="1:5" s="200" customFormat="1" ht="16.5" customHeight="1">
      <c r="A32" s="11" t="s">
        <v>253</v>
      </c>
      <c r="B32" s="11"/>
      <c r="C32" s="40">
        <f>SUM(C16:C31)</f>
        <v>-62624.367329999994</v>
      </c>
      <c r="D32" s="30"/>
      <c r="E32" s="40">
        <f>SUM(E16:E31)</f>
        <v>-34605</v>
      </c>
    </row>
    <row r="33" spans="1:5" s="200" customFormat="1" ht="7.5" customHeight="1">
      <c r="A33" s="11"/>
      <c r="B33" s="11"/>
      <c r="C33" s="41"/>
      <c r="D33" s="30"/>
      <c r="E33" s="41"/>
    </row>
    <row r="34" spans="1:5" s="200" customFormat="1" ht="16.5" customHeight="1" hidden="1">
      <c r="A34" s="219" t="str">
        <f>'page 3-BS'!A26</f>
        <v>Development expenditure</v>
      </c>
      <c r="B34" s="11"/>
      <c r="C34" s="41">
        <v>0</v>
      </c>
      <c r="D34" s="30"/>
      <c r="E34" s="41">
        <v>0</v>
      </c>
    </row>
    <row r="35" spans="1:5" s="200" customFormat="1" ht="16.5" customHeight="1">
      <c r="A35" s="218" t="s">
        <v>173</v>
      </c>
      <c r="B35" s="11"/>
      <c r="C35" s="41">
        <f>(61458690.59)/1000-1</f>
        <v>61457.690590000006</v>
      </c>
      <c r="D35" s="30"/>
      <c r="E35" s="41">
        <v>57137</v>
      </c>
    </row>
    <row r="36" spans="1:5" s="200" customFormat="1" ht="16.5" customHeight="1">
      <c r="A36" s="218" t="str">
        <f>'page 3-BS'!A25</f>
        <v>Inventories</v>
      </c>
      <c r="B36" s="11"/>
      <c r="C36" s="41">
        <f>807768.57/1000</f>
        <v>807.76857</v>
      </c>
      <c r="D36" s="30"/>
      <c r="E36" s="41">
        <v>1292</v>
      </c>
    </row>
    <row r="37" spans="1:5" s="200" customFormat="1" ht="16.5" customHeight="1">
      <c r="A37" s="218" t="s">
        <v>174</v>
      </c>
      <c r="B37" s="11"/>
      <c r="C37" s="41">
        <f>(9447731.57)/1000</f>
        <v>9447.73157</v>
      </c>
      <c r="D37" s="30"/>
      <c r="E37" s="41">
        <v>-12778</v>
      </c>
    </row>
    <row r="38" spans="1:5" s="200" customFormat="1" ht="7.5" customHeight="1">
      <c r="A38" s="11"/>
      <c r="B38" s="11"/>
      <c r="C38" s="41"/>
      <c r="D38" s="30"/>
      <c r="E38" s="41"/>
    </row>
    <row r="39" spans="1:9" s="200" customFormat="1" ht="14.25" customHeight="1">
      <c r="A39" s="184" t="s">
        <v>270</v>
      </c>
      <c r="B39" s="184"/>
      <c r="C39" s="40">
        <f>SUM(C32:C38)</f>
        <v>9088.823400000012</v>
      </c>
      <c r="D39" s="30"/>
      <c r="E39" s="40">
        <f>SUM(E32:E38)</f>
        <v>11046</v>
      </c>
      <c r="I39" s="200" t="s">
        <v>39</v>
      </c>
    </row>
    <row r="40" spans="1:5" s="200" customFormat="1" ht="16.5" customHeight="1">
      <c r="A40" s="219" t="s">
        <v>102</v>
      </c>
      <c r="B40" s="184"/>
      <c r="C40" s="41">
        <f>329454/1000</f>
        <v>329.454</v>
      </c>
      <c r="D40" s="30"/>
      <c r="E40" s="41">
        <v>55</v>
      </c>
    </row>
    <row r="41" spans="1:9" s="200" customFormat="1" ht="16.5" customHeight="1">
      <c r="A41" s="219" t="s">
        <v>103</v>
      </c>
      <c r="B41" s="184"/>
      <c r="C41" s="41">
        <f>-931964/1000</f>
        <v>-931.964</v>
      </c>
      <c r="D41" s="30"/>
      <c r="E41" s="41">
        <v>-2067</v>
      </c>
      <c r="I41" s="200" t="s">
        <v>39</v>
      </c>
    </row>
    <row r="42" spans="1:7" s="200" customFormat="1" ht="16.5" customHeight="1">
      <c r="A42" s="220" t="s">
        <v>175</v>
      </c>
      <c r="B42" s="184"/>
      <c r="C42" s="39">
        <v>113</v>
      </c>
      <c r="D42" s="30"/>
      <c r="E42" s="39">
        <v>-27</v>
      </c>
      <c r="G42" s="200" t="s">
        <v>39</v>
      </c>
    </row>
    <row r="43" spans="1:5" s="200" customFormat="1" ht="16.5" customHeight="1">
      <c r="A43" s="220" t="s">
        <v>193</v>
      </c>
      <c r="B43" s="184"/>
      <c r="C43" s="39">
        <f>138798.75/1000</f>
        <v>138.79875</v>
      </c>
      <c r="D43" s="30"/>
      <c r="E43" s="39">
        <v>770</v>
      </c>
    </row>
    <row r="44" spans="1:5" s="200" customFormat="1" ht="16.5" customHeight="1">
      <c r="A44" s="221" t="s">
        <v>271</v>
      </c>
      <c r="B44" s="221"/>
      <c r="C44" s="42">
        <f>SUM(C39:C43)</f>
        <v>8738.112150000012</v>
      </c>
      <c r="D44" s="30"/>
      <c r="E44" s="42">
        <f>SUM(E39:E43)</f>
        <v>9777</v>
      </c>
    </row>
    <row r="45" spans="1:5" s="200" customFormat="1" ht="9" customHeight="1">
      <c r="A45" s="11"/>
      <c r="B45" s="11"/>
      <c r="C45" s="39"/>
      <c r="D45" s="30"/>
      <c r="E45" s="39"/>
    </row>
    <row r="46" spans="1:5" s="200" customFormat="1" ht="12" customHeight="1">
      <c r="A46" s="150" t="s">
        <v>96</v>
      </c>
      <c r="B46" s="150"/>
      <c r="C46" s="39"/>
      <c r="D46" s="30"/>
      <c r="E46" s="39"/>
    </row>
    <row r="47" spans="1:5" s="200" customFormat="1" ht="16.5" customHeight="1">
      <c r="A47" s="218" t="s">
        <v>104</v>
      </c>
      <c r="B47" s="187"/>
      <c r="C47" s="39"/>
      <c r="D47" s="30"/>
      <c r="E47" s="39"/>
    </row>
    <row r="48" spans="1:5" s="200" customFormat="1" ht="16.5" customHeight="1">
      <c r="A48" s="222" t="s">
        <v>105</v>
      </c>
      <c r="B48" s="187"/>
      <c r="C48" s="39">
        <f>-61857/1000</f>
        <v>-61.857</v>
      </c>
      <c r="D48" s="30"/>
      <c r="E48" s="39">
        <v>-261</v>
      </c>
    </row>
    <row r="49" spans="1:5" s="200" customFormat="1" ht="16.5" customHeight="1">
      <c r="A49" s="219" t="s">
        <v>106</v>
      </c>
      <c r="B49" s="187"/>
      <c r="C49" s="39">
        <v>945</v>
      </c>
      <c r="D49" s="30"/>
      <c r="E49" s="39">
        <v>151</v>
      </c>
    </row>
    <row r="50" spans="1:5" s="200" customFormat="1" ht="16.5" customHeight="1">
      <c r="A50" s="218" t="s">
        <v>180</v>
      </c>
      <c r="B50" s="187"/>
      <c r="C50" s="39"/>
      <c r="D50" s="30"/>
      <c r="E50" s="39"/>
    </row>
    <row r="51" spans="1:5" s="200" customFormat="1" ht="16.5" customHeight="1">
      <c r="A51" s="222" t="s">
        <v>105</v>
      </c>
      <c r="B51" s="187"/>
      <c r="C51" s="39">
        <v>0</v>
      </c>
      <c r="D51" s="30"/>
      <c r="E51" s="39">
        <v>0</v>
      </c>
    </row>
    <row r="52" spans="1:5" s="200" customFormat="1" ht="16.5" customHeight="1">
      <c r="A52" s="219" t="s">
        <v>106</v>
      </c>
      <c r="B52" s="187"/>
      <c r="C52" s="39">
        <v>0</v>
      </c>
      <c r="D52" s="30"/>
      <c r="E52" s="39">
        <v>100</v>
      </c>
    </row>
    <row r="53" spans="1:5" s="200" customFormat="1" ht="16.5" customHeight="1" hidden="1">
      <c r="A53" s="218" t="s">
        <v>194</v>
      </c>
      <c r="B53" s="187"/>
      <c r="C53" s="39"/>
      <c r="D53" s="30"/>
      <c r="E53" s="39"/>
    </row>
    <row r="54" spans="1:5" s="200" customFormat="1" ht="15.75" customHeight="1" hidden="1">
      <c r="A54" s="218" t="s">
        <v>195</v>
      </c>
      <c r="B54" s="187"/>
      <c r="C54" s="39">
        <v>0</v>
      </c>
      <c r="D54" s="30"/>
      <c r="E54" s="39">
        <v>0</v>
      </c>
    </row>
    <row r="55" spans="1:5" s="200" customFormat="1" ht="16.5" customHeight="1">
      <c r="A55" s="221" t="s">
        <v>272</v>
      </c>
      <c r="B55" s="11"/>
      <c r="C55" s="42">
        <f>SUM(C47:C54)</f>
        <v>883.143</v>
      </c>
      <c r="D55" s="30"/>
      <c r="E55" s="42">
        <f>SUM(E48:E54)</f>
        <v>-10</v>
      </c>
    </row>
    <row r="56" spans="1:5" s="200" customFormat="1" ht="8.25" customHeight="1">
      <c r="A56" s="11"/>
      <c r="B56" s="150"/>
      <c r="C56" s="39"/>
      <c r="D56" s="30"/>
      <c r="E56" s="39"/>
    </row>
    <row r="57" spans="1:5" s="200" customFormat="1" ht="16.5" customHeight="1">
      <c r="A57" s="150" t="s">
        <v>97</v>
      </c>
      <c r="B57" s="150"/>
      <c r="C57" s="39"/>
      <c r="D57" s="30"/>
      <c r="E57" s="39"/>
    </row>
    <row r="58" spans="1:5" s="200" customFormat="1" ht="16.5" customHeight="1">
      <c r="A58" s="219" t="s">
        <v>107</v>
      </c>
      <c r="B58" s="11"/>
      <c r="C58" s="39">
        <v>0</v>
      </c>
      <c r="D58" s="30"/>
      <c r="E58" s="39">
        <v>15108</v>
      </c>
    </row>
    <row r="59" spans="1:5" s="200" customFormat="1" ht="16.5" customHeight="1">
      <c r="A59" s="218" t="s">
        <v>108</v>
      </c>
      <c r="B59" s="184"/>
      <c r="C59" s="39">
        <v>-464</v>
      </c>
      <c r="D59" s="30"/>
      <c r="E59" s="39">
        <v>-722</v>
      </c>
    </row>
    <row r="60" spans="1:5" s="200" customFormat="1" ht="16.5" customHeight="1">
      <c r="A60" s="219" t="s">
        <v>109</v>
      </c>
      <c r="B60" s="184"/>
      <c r="C60" s="39">
        <f>-9000000/1000</f>
        <v>-9000</v>
      </c>
      <c r="D60" s="30"/>
      <c r="E60" s="39">
        <v>-24811</v>
      </c>
    </row>
    <row r="61" spans="1:5" s="200" customFormat="1" ht="16.5" customHeight="1" hidden="1">
      <c r="A61" s="218" t="s">
        <v>196</v>
      </c>
      <c r="B61" s="184"/>
      <c r="C61" s="39"/>
      <c r="D61" s="30"/>
      <c r="E61" s="39">
        <v>0</v>
      </c>
    </row>
    <row r="62" spans="1:5" s="200" customFormat="1" ht="16.5" customHeight="1">
      <c r="A62" s="218" t="s">
        <v>183</v>
      </c>
      <c r="B62" s="184"/>
      <c r="C62" s="39">
        <f>988153.75/1000</f>
        <v>988.15375</v>
      </c>
      <c r="D62" s="30"/>
      <c r="E62" s="39">
        <v>-634</v>
      </c>
    </row>
    <row r="63" spans="1:5" s="200" customFormat="1" ht="16.5" customHeight="1">
      <c r="A63" s="221" t="s">
        <v>273</v>
      </c>
      <c r="B63" s="11"/>
      <c r="C63" s="42">
        <f>SUM(C58:C62)</f>
        <v>-8475.84625</v>
      </c>
      <c r="D63" s="30"/>
      <c r="E63" s="42">
        <f>SUM(E58:E62)</f>
        <v>-11059</v>
      </c>
    </row>
    <row r="64" spans="1:5" s="200" customFormat="1" ht="16.5" customHeight="1">
      <c r="A64" s="221"/>
      <c r="B64" s="11"/>
      <c r="C64" s="41"/>
      <c r="D64" s="30"/>
      <c r="E64" s="41"/>
    </row>
    <row r="65" spans="1:10" s="200" customFormat="1" ht="16.5" customHeight="1">
      <c r="A65" s="150" t="s">
        <v>274</v>
      </c>
      <c r="B65" s="150"/>
      <c r="C65" s="39">
        <f>C44+C55+C63</f>
        <v>1145.4089000000113</v>
      </c>
      <c r="D65" s="30"/>
      <c r="E65" s="39">
        <f>+E44+E55+E63</f>
        <v>-1292</v>
      </c>
      <c r="H65" s="200" t="s">
        <v>39</v>
      </c>
      <c r="J65" s="200" t="s">
        <v>39</v>
      </c>
    </row>
    <row r="66" spans="1:5" s="200" customFormat="1" ht="16.5" customHeight="1">
      <c r="A66" s="150" t="s">
        <v>13</v>
      </c>
      <c r="B66" s="150"/>
      <c r="C66" s="41">
        <v>-1607</v>
      </c>
      <c r="D66" s="30"/>
      <c r="E66" s="41">
        <v>-315</v>
      </c>
    </row>
    <row r="67" spans="1:8" ht="16.5" customHeight="1" thickBot="1">
      <c r="A67" s="150" t="s">
        <v>98</v>
      </c>
      <c r="C67" s="43">
        <f>C65+C66</f>
        <v>-461.5910999999887</v>
      </c>
      <c r="D67" s="30"/>
      <c r="E67" s="43">
        <f>+E65+E66</f>
        <v>-1607</v>
      </c>
      <c r="G67" s="215"/>
      <c r="H67" s="201" t="s">
        <v>39</v>
      </c>
    </row>
    <row r="68" spans="1:5" ht="16.5" customHeight="1">
      <c r="A68" s="150"/>
      <c r="C68" s="41"/>
      <c r="D68" s="30"/>
      <c r="E68" s="41"/>
    </row>
    <row r="69" spans="1:5" ht="16.5" customHeight="1">
      <c r="A69" s="217" t="s">
        <v>120</v>
      </c>
      <c r="C69" s="41"/>
      <c r="D69" s="30"/>
      <c r="E69" s="41"/>
    </row>
    <row r="70" spans="1:5" ht="16.5" customHeight="1">
      <c r="A70" s="11" t="s">
        <v>121</v>
      </c>
      <c r="C70" s="41">
        <v>1050</v>
      </c>
      <c r="D70" s="30"/>
      <c r="E70" s="41">
        <v>2038</v>
      </c>
    </row>
    <row r="71" spans="1:5" ht="16.5" customHeight="1">
      <c r="A71" s="11" t="s">
        <v>122</v>
      </c>
      <c r="C71" s="41">
        <v>0</v>
      </c>
      <c r="D71" s="30"/>
      <c r="E71" s="41">
        <v>0</v>
      </c>
    </row>
    <row r="72" spans="1:5" ht="16.5" customHeight="1">
      <c r="A72" s="11" t="s">
        <v>41</v>
      </c>
      <c r="C72" s="44">
        <f>540719.09/1000</f>
        <v>540.7190899999999</v>
      </c>
      <c r="D72" s="30"/>
      <c r="E72" s="44">
        <v>2916</v>
      </c>
    </row>
    <row r="73" spans="1:5" ht="16.5" customHeight="1">
      <c r="A73" s="11"/>
      <c r="C73" s="41">
        <f>SUM(C70:C72)</f>
        <v>1590.71909</v>
      </c>
      <c r="D73" s="30"/>
      <c r="E73" s="41">
        <f>SUM(E70:E72)</f>
        <v>4954</v>
      </c>
    </row>
    <row r="74" spans="1:9" ht="16.5" customHeight="1">
      <c r="A74" s="11" t="s">
        <v>123</v>
      </c>
      <c r="C74" s="41">
        <f>-'page 4-BS'!B33</f>
        <v>-1002.514</v>
      </c>
      <c r="D74" s="30"/>
      <c r="E74" s="41">
        <v>-4523</v>
      </c>
      <c r="I74" s="201" t="s">
        <v>39</v>
      </c>
    </row>
    <row r="75" spans="1:5" ht="16.5" customHeight="1">
      <c r="A75" s="200" t="s">
        <v>277</v>
      </c>
      <c r="C75" s="41">
        <f>-C70</f>
        <v>-1050</v>
      </c>
      <c r="D75" s="30"/>
      <c r="E75" s="41">
        <v>-2038</v>
      </c>
    </row>
    <row r="76" spans="1:5" ht="16.5" customHeight="1" thickBot="1">
      <c r="A76" s="223"/>
      <c r="C76" s="43">
        <f>SUM(C73:C75)</f>
        <v>-461.79490999999996</v>
      </c>
      <c r="D76" s="30"/>
      <c r="E76" s="43">
        <f>SUM(E73:E75)</f>
        <v>-1607</v>
      </c>
    </row>
    <row r="77" spans="1:4" ht="15.75" customHeight="1">
      <c r="A77" s="224"/>
      <c r="D77" s="225"/>
    </row>
    <row r="78" spans="1:8" ht="33.75" customHeight="1">
      <c r="A78" s="276" t="s">
        <v>286</v>
      </c>
      <c r="B78" s="276"/>
      <c r="C78" s="276"/>
      <c r="D78" s="276"/>
      <c r="E78" s="276"/>
      <c r="F78" s="179"/>
      <c r="G78" s="179"/>
      <c r="H78" s="189"/>
    </row>
    <row r="79" spans="9:10" ht="15" customHeight="1">
      <c r="I79" s="226"/>
      <c r="J79" s="226"/>
    </row>
  </sheetData>
  <sheetProtection/>
  <mergeCells count="104">
    <mergeCell ref="A78:E78"/>
    <mergeCell ref="IH3:IL3"/>
    <mergeCell ref="IM3:IQ3"/>
    <mergeCell ref="IR3:IV3"/>
    <mergeCell ref="HN3:HR3"/>
    <mergeCell ref="HS3:HW3"/>
    <mergeCell ref="HX3:IB3"/>
    <mergeCell ref="IC3:IG3"/>
    <mergeCell ref="GT3:GX3"/>
    <mergeCell ref="GY3:HC3"/>
    <mergeCell ref="HD3:HH3"/>
    <mergeCell ref="HI3:HM3"/>
    <mergeCell ref="FZ3:GD3"/>
    <mergeCell ref="GE3:GI3"/>
    <mergeCell ref="GJ3:GN3"/>
    <mergeCell ref="GO3:GS3"/>
    <mergeCell ref="FP3:FT3"/>
    <mergeCell ref="FU3:FY3"/>
    <mergeCell ref="CX3:DB3"/>
    <mergeCell ref="DC3:DG3"/>
    <mergeCell ref="DH3:DL3"/>
    <mergeCell ref="DM3:DQ3"/>
    <mergeCell ref="DR3:DV3"/>
    <mergeCell ref="DW3:EA3"/>
    <mergeCell ref="FF3:FJ3"/>
    <mergeCell ref="FK3:FO3"/>
    <mergeCell ref="BJ3:BN3"/>
    <mergeCell ref="BO3:BS3"/>
    <mergeCell ref="BT3:BX3"/>
    <mergeCell ref="BY3:CC3"/>
    <mergeCell ref="CD3:CH3"/>
    <mergeCell ref="CI3:CM3"/>
    <mergeCell ref="EV3:EZ3"/>
    <mergeCell ref="FA3:FE3"/>
    <mergeCell ref="V3:Z3"/>
    <mergeCell ref="AA3:AE3"/>
    <mergeCell ref="AF3:AJ3"/>
    <mergeCell ref="AK3:AO3"/>
    <mergeCell ref="AP3:AT3"/>
    <mergeCell ref="AU3:AY3"/>
    <mergeCell ref="AZ3:BD3"/>
    <mergeCell ref="BE3:BI3"/>
    <mergeCell ref="CN3:CR3"/>
    <mergeCell ref="CS3:CW3"/>
    <mergeCell ref="EB3:EF3"/>
    <mergeCell ref="EG3:EK3"/>
    <mergeCell ref="EL3:EP3"/>
    <mergeCell ref="EQ3:EU3"/>
    <mergeCell ref="GO2:GS2"/>
    <mergeCell ref="GT2:GX2"/>
    <mergeCell ref="GY2:HC2"/>
    <mergeCell ref="HD2:HH2"/>
    <mergeCell ref="A3:F3"/>
    <mergeCell ref="G3:K3"/>
    <mergeCell ref="L3:P3"/>
    <mergeCell ref="Q3:U3"/>
    <mergeCell ref="FA2:FE2"/>
    <mergeCell ref="FF2:FJ2"/>
    <mergeCell ref="IM2:IQ2"/>
    <mergeCell ref="IR2:IV2"/>
    <mergeCell ref="HI2:HM2"/>
    <mergeCell ref="HN2:HR2"/>
    <mergeCell ref="HS2:HW2"/>
    <mergeCell ref="HX2:IB2"/>
    <mergeCell ref="IC2:IG2"/>
    <mergeCell ref="IH2:IL2"/>
    <mergeCell ref="FK2:FO2"/>
    <mergeCell ref="FP2:FT2"/>
    <mergeCell ref="FU2:FY2"/>
    <mergeCell ref="FZ2:GD2"/>
    <mergeCell ref="GE2:GI2"/>
    <mergeCell ref="GJ2:GN2"/>
    <mergeCell ref="DM2:DQ2"/>
    <mergeCell ref="DR2:DV2"/>
    <mergeCell ref="DW2:EA2"/>
    <mergeCell ref="EB2:EF2"/>
    <mergeCell ref="EG2:EK2"/>
    <mergeCell ref="EL2:EP2"/>
    <mergeCell ref="EQ2:EU2"/>
    <mergeCell ref="EV2:EZ2"/>
    <mergeCell ref="BY2:CC2"/>
    <mergeCell ref="CD2:CH2"/>
    <mergeCell ref="CI2:CM2"/>
    <mergeCell ref="CN2:CR2"/>
    <mergeCell ref="CS2:CW2"/>
    <mergeCell ref="CX2:DB2"/>
    <mergeCell ref="DC2:DG2"/>
    <mergeCell ref="DH2:DL2"/>
    <mergeCell ref="AK2:AO2"/>
    <mergeCell ref="AP2:AT2"/>
    <mergeCell ref="AU2:AY2"/>
    <mergeCell ref="AZ2:BD2"/>
    <mergeCell ref="BE2:BI2"/>
    <mergeCell ref="BJ2:BN2"/>
    <mergeCell ref="BO2:BS2"/>
    <mergeCell ref="BT2:BX2"/>
    <mergeCell ref="A1:F1"/>
    <mergeCell ref="A2:F2"/>
    <mergeCell ref="G2:K2"/>
    <mergeCell ref="L2:P2"/>
    <mergeCell ref="Q2:U2"/>
    <mergeCell ref="V2:Z2"/>
    <mergeCell ref="AA2:AE2"/>
    <mergeCell ref="AF2:AJ2"/>
  </mergeCells>
  <printOptions/>
  <pageMargins left="1" right="0.25" top="0.61" bottom="0.48" header="0.38" footer="0.39"/>
  <pageSetup fitToHeight="1" fitToWidth="1" horizontalDpi="600" verticalDpi="600" orientation="portrait" paperSize="9" scale="86" r:id="rId1"/>
  <headerFooter alignWithMargins="0">
    <oddFooter>&amp;C&amp;"Times New Roman,Italic"&amp;8Page 5</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K67"/>
  <sheetViews>
    <sheetView showGridLines="0" zoomScalePageLayoutView="0" workbookViewId="0" topLeftCell="A1">
      <selection activeCell="O23" sqref="O23"/>
    </sheetView>
  </sheetViews>
  <sheetFormatPr defaultColWidth="8.00390625" defaultRowHeight="12.75"/>
  <cols>
    <col min="1" max="1" width="2.140625" style="190" customWidth="1"/>
    <col min="2" max="2" width="22.7109375" style="190" customWidth="1"/>
    <col min="3" max="3" width="8.28125" style="190" customWidth="1"/>
    <col min="4" max="4" width="8.8515625" style="190" customWidth="1"/>
    <col min="5" max="6" width="11.421875" style="190" customWidth="1"/>
    <col min="7" max="7" width="11.28125" style="190" customWidth="1"/>
    <col min="8" max="8" width="8.8515625" style="190" customWidth="1"/>
    <col min="9" max="9" width="9.7109375" style="190" customWidth="1"/>
    <col min="10" max="10" width="8.8515625" style="190" customWidth="1"/>
    <col min="11" max="16384" width="8.00390625" style="190" customWidth="1"/>
  </cols>
  <sheetData>
    <row r="1" spans="1:10" s="4" customFormat="1" ht="18.75">
      <c r="A1" s="277" t="str">
        <f>'page 1-IS'!A1:G1</f>
        <v>BINA GOODYEAR BERHAD (18645-H)</v>
      </c>
      <c r="B1" s="277"/>
      <c r="C1" s="277"/>
      <c r="D1" s="277"/>
      <c r="E1" s="277"/>
      <c r="F1" s="277"/>
      <c r="G1" s="277"/>
      <c r="H1" s="277"/>
      <c r="I1" s="277"/>
      <c r="J1" s="277"/>
    </row>
    <row r="2" spans="1:10" s="4" customFormat="1" ht="12.75">
      <c r="A2" s="278" t="s">
        <v>15</v>
      </c>
      <c r="B2" s="278"/>
      <c r="C2" s="278"/>
      <c r="D2" s="278"/>
      <c r="E2" s="278"/>
      <c r="F2" s="278"/>
      <c r="G2" s="278"/>
      <c r="H2" s="278"/>
      <c r="I2" s="278"/>
      <c r="J2" s="278"/>
    </row>
    <row r="3" s="4" customFormat="1" ht="6.75" customHeight="1"/>
    <row r="4" spans="1:2" s="4" customFormat="1" ht="14.25">
      <c r="A4" s="19" t="str">
        <f>'page 1-IS'!A4</f>
        <v>Interim report for the financial period ended 30 June 2013</v>
      </c>
      <c r="B4" s="19"/>
    </row>
    <row r="5" spans="1:2" s="4" customFormat="1" ht="12.75">
      <c r="A5" s="20" t="s">
        <v>45</v>
      </c>
      <c r="B5" s="20"/>
    </row>
    <row r="6" s="6" customFormat="1" ht="9.75" customHeight="1"/>
    <row r="7" spans="1:2" s="4" customFormat="1" ht="12.75">
      <c r="A7" s="3" t="s">
        <v>207</v>
      </c>
      <c r="B7" s="3"/>
    </row>
    <row r="8" ht="6" customHeight="1"/>
    <row r="9" spans="1:2" ht="16.5" customHeight="1">
      <c r="A9" s="191" t="s">
        <v>307</v>
      </c>
      <c r="B9" s="3"/>
    </row>
    <row r="10" spans="1:2" ht="16.5" customHeight="1">
      <c r="A10" s="3"/>
      <c r="B10" s="3"/>
    </row>
    <row r="11" spans="1:10" ht="17.25" customHeight="1">
      <c r="A11" s="8"/>
      <c r="B11" s="8"/>
      <c r="C11" s="287" t="s">
        <v>93</v>
      </c>
      <c r="D11" s="287"/>
      <c r="E11" s="287"/>
      <c r="F11" s="287"/>
      <c r="G11" s="287"/>
      <c r="H11" s="287"/>
      <c r="I11" s="192" t="s">
        <v>208</v>
      </c>
      <c r="J11" s="193" t="s">
        <v>52</v>
      </c>
    </row>
    <row r="12" spans="1:10" s="198" customFormat="1" ht="54.75" customHeight="1">
      <c r="A12" s="194" t="s">
        <v>53</v>
      </c>
      <c r="B12" s="9"/>
      <c r="C12" s="195" t="s">
        <v>43</v>
      </c>
      <c r="D12" s="195" t="s">
        <v>44</v>
      </c>
      <c r="E12" s="195" t="s">
        <v>14</v>
      </c>
      <c r="F12" s="195" t="s">
        <v>119</v>
      </c>
      <c r="G12" s="196" t="s">
        <v>255</v>
      </c>
      <c r="H12" s="196" t="s">
        <v>52</v>
      </c>
      <c r="I12" s="197" t="s">
        <v>210</v>
      </c>
      <c r="J12" s="195" t="s">
        <v>99</v>
      </c>
    </row>
    <row r="13" spans="1:11" ht="18" customHeight="1">
      <c r="A13" s="199" t="s">
        <v>239</v>
      </c>
      <c r="B13" s="200"/>
      <c r="C13" s="41">
        <v>50880</v>
      </c>
      <c r="D13" s="41">
        <v>7297</v>
      </c>
      <c r="E13" s="41">
        <v>0</v>
      </c>
      <c r="F13" s="41">
        <v>0</v>
      </c>
      <c r="G13" s="41">
        <f>'page 4-BS'!E19</f>
        <v>-30557</v>
      </c>
      <c r="H13" s="41">
        <f>SUM(C13:G13)</f>
        <v>27620</v>
      </c>
      <c r="I13" s="41">
        <v>0</v>
      </c>
      <c r="J13" s="41">
        <f>H13+I13</f>
        <v>27620</v>
      </c>
      <c r="K13" s="201"/>
    </row>
    <row r="14" spans="2:11" ht="5.25" customHeight="1">
      <c r="B14" s="200"/>
      <c r="C14" s="41"/>
      <c r="D14" s="41"/>
      <c r="E14" s="41"/>
      <c r="F14" s="41"/>
      <c r="G14" s="41"/>
      <c r="H14" s="41"/>
      <c r="I14" s="41"/>
      <c r="J14" s="122"/>
      <c r="K14" s="201"/>
    </row>
    <row r="15" spans="1:11" s="204" customFormat="1" ht="24.75" customHeight="1">
      <c r="A15" s="283" t="s">
        <v>254</v>
      </c>
      <c r="B15" s="283"/>
      <c r="C15" s="163">
        <v>0</v>
      </c>
      <c r="D15" s="163">
        <v>0</v>
      </c>
      <c r="E15" s="163">
        <v>0</v>
      </c>
      <c r="F15" s="163">
        <v>0</v>
      </c>
      <c r="G15" s="163">
        <f>+'page 1-IS'!F41</f>
        <v>-127975.55976</v>
      </c>
      <c r="H15" s="202">
        <f>SUM(C15:G15)</f>
        <v>-127975.55976</v>
      </c>
      <c r="I15" s="122">
        <v>0</v>
      </c>
      <c r="J15" s="122">
        <f>H15+I15</f>
        <v>-127975.55976</v>
      </c>
      <c r="K15" s="203"/>
    </row>
    <row r="16" spans="1:11" ht="3.75" customHeight="1">
      <c r="A16" s="200"/>
      <c r="B16" s="200"/>
      <c r="C16" s="39"/>
      <c r="D16" s="39"/>
      <c r="E16" s="39"/>
      <c r="F16" s="39"/>
      <c r="G16" s="39"/>
      <c r="H16" s="39"/>
      <c r="I16" s="39"/>
      <c r="J16" s="166"/>
      <c r="K16" s="201"/>
    </row>
    <row r="17" spans="1:11" s="204" customFormat="1" ht="14.25" customHeight="1" hidden="1">
      <c r="A17" s="283" t="s">
        <v>110</v>
      </c>
      <c r="B17" s="283"/>
      <c r="C17" s="163">
        <v>0</v>
      </c>
      <c r="D17" s="163">
        <v>0</v>
      </c>
      <c r="E17" s="163">
        <v>0</v>
      </c>
      <c r="F17" s="163">
        <v>0</v>
      </c>
      <c r="G17" s="163">
        <v>0</v>
      </c>
      <c r="H17" s="202">
        <f>SUM(C17:G17)</f>
        <v>0</v>
      </c>
      <c r="I17" s="122">
        <v>0</v>
      </c>
      <c r="J17" s="122">
        <f>H17+I17</f>
        <v>0</v>
      </c>
      <c r="K17" s="203"/>
    </row>
    <row r="18" spans="1:11" ht="15.75" customHeight="1">
      <c r="A18" s="200"/>
      <c r="B18" s="200"/>
      <c r="C18" s="39"/>
      <c r="D18" s="39"/>
      <c r="E18" s="39"/>
      <c r="F18" s="39"/>
      <c r="G18" s="39"/>
      <c r="H18" s="39"/>
      <c r="I18" s="39"/>
      <c r="J18" s="122">
        <f>H18+I18</f>
        <v>0</v>
      </c>
      <c r="K18" s="201"/>
    </row>
    <row r="19" spans="1:11" ht="18.75" customHeight="1" thickBot="1">
      <c r="A19" s="288" t="s">
        <v>304</v>
      </c>
      <c r="B19" s="288"/>
      <c r="C19" s="43">
        <f aca="true" t="shared" si="0" ref="C19:H19">SUM(C13:C17)</f>
        <v>50880</v>
      </c>
      <c r="D19" s="43">
        <f t="shared" si="0"/>
        <v>7297</v>
      </c>
      <c r="E19" s="43">
        <f t="shared" si="0"/>
        <v>0</v>
      </c>
      <c r="F19" s="43">
        <f t="shared" si="0"/>
        <v>0</v>
      </c>
      <c r="G19" s="43">
        <f t="shared" si="0"/>
        <v>-158532.55976</v>
      </c>
      <c r="H19" s="43">
        <f t="shared" si="0"/>
        <v>-100355.55976</v>
      </c>
      <c r="I19" s="205">
        <f>SUM(I13:I18)</f>
        <v>0</v>
      </c>
      <c r="J19" s="43">
        <f>SUM(J13:J18)</f>
        <v>-100355.55976</v>
      </c>
      <c r="K19" s="206"/>
    </row>
    <row r="20" spans="1:11" ht="6" customHeight="1">
      <c r="A20" s="207"/>
      <c r="B20" s="207"/>
      <c r="C20" s="41"/>
      <c r="D20" s="41"/>
      <c r="E20" s="41"/>
      <c r="F20" s="41"/>
      <c r="G20" s="41"/>
      <c r="H20" s="41"/>
      <c r="I20" s="41"/>
      <c r="J20" s="41"/>
      <c r="K20" s="206"/>
    </row>
    <row r="21" spans="1:11" ht="6" customHeight="1">
      <c r="A21" s="207"/>
      <c r="B21" s="207"/>
      <c r="C21" s="41"/>
      <c r="D21" s="41"/>
      <c r="E21" s="41"/>
      <c r="F21" s="41"/>
      <c r="G21" s="41"/>
      <c r="H21" s="41"/>
      <c r="I21" s="41"/>
      <c r="J21" s="41"/>
      <c r="K21" s="206"/>
    </row>
    <row r="22" spans="3:10" s="201" customFormat="1" ht="18" customHeight="1">
      <c r="C22" s="200"/>
      <c r="D22" s="200"/>
      <c r="E22" s="200"/>
      <c r="F22" s="200"/>
      <c r="G22" s="200"/>
      <c r="H22" s="200"/>
      <c r="I22" s="200"/>
      <c r="J22" s="200"/>
    </row>
    <row r="23" spans="1:11" s="211" customFormat="1" ht="18" customHeight="1">
      <c r="A23" s="200" t="s">
        <v>197</v>
      </c>
      <c r="B23" s="199"/>
      <c r="C23" s="119">
        <v>50880</v>
      </c>
      <c r="D23" s="119">
        <v>7297</v>
      </c>
      <c r="E23" s="178">
        <v>0</v>
      </c>
      <c r="F23" s="208">
        <v>0</v>
      </c>
      <c r="G23" s="119">
        <v>8027</v>
      </c>
      <c r="H23" s="209">
        <f>SUM(C23:G23)</f>
        <v>66204</v>
      </c>
      <c r="I23" s="119">
        <v>0</v>
      </c>
      <c r="J23" s="119">
        <f>H23+I23</f>
        <v>66204</v>
      </c>
      <c r="K23" s="210"/>
    </row>
    <row r="24" spans="2:10" s="201" customFormat="1" ht="5.25" customHeight="1">
      <c r="B24" s="200"/>
      <c r="C24" s="41"/>
      <c r="D24" s="41"/>
      <c r="E24" s="41"/>
      <c r="F24" s="41"/>
      <c r="G24" s="41"/>
      <c r="H24" s="41"/>
      <c r="I24" s="41"/>
      <c r="J24" s="122"/>
    </row>
    <row r="25" spans="1:10" s="201" customFormat="1" ht="18.75" customHeight="1" hidden="1">
      <c r="A25" s="212" t="s">
        <v>219</v>
      </c>
      <c r="B25" s="212"/>
      <c r="C25" s="41">
        <v>0</v>
      </c>
      <c r="D25" s="41"/>
      <c r="E25" s="41"/>
      <c r="F25" s="41"/>
      <c r="G25" s="41"/>
      <c r="H25" s="209">
        <f>SUM(C25:G25)</f>
        <v>0</v>
      </c>
      <c r="I25" s="41">
        <v>0</v>
      </c>
      <c r="J25" s="119">
        <f>H25+I25</f>
        <v>0</v>
      </c>
    </row>
    <row r="26" spans="1:10" s="203" customFormat="1" ht="23.25" customHeight="1">
      <c r="A26" s="283" t="s">
        <v>254</v>
      </c>
      <c r="B26" s="283"/>
      <c r="C26" s="163">
        <v>0</v>
      </c>
      <c r="D26" s="163">
        <v>0</v>
      </c>
      <c r="E26" s="163">
        <v>0</v>
      </c>
      <c r="F26" s="213">
        <v>0</v>
      </c>
      <c r="G26" s="163">
        <v>-38578</v>
      </c>
      <c r="H26" s="202">
        <f>SUM(C26:G26)</f>
        <v>-38578</v>
      </c>
      <c r="I26" s="122">
        <v>0</v>
      </c>
      <c r="J26" s="122">
        <f>H26+I26</f>
        <v>-38578</v>
      </c>
    </row>
    <row r="27" spans="1:10" s="201" customFormat="1" ht="3.75" customHeight="1">
      <c r="A27" s="200"/>
      <c r="B27" s="200"/>
      <c r="C27" s="39"/>
      <c r="D27" s="39"/>
      <c r="E27" s="39"/>
      <c r="F27" s="214"/>
      <c r="G27" s="39"/>
      <c r="H27" s="202">
        <f>SUM(C27:G27)</f>
        <v>0</v>
      </c>
      <c r="I27" s="39">
        <v>0</v>
      </c>
      <c r="J27" s="122">
        <f>H27+I27</f>
        <v>0</v>
      </c>
    </row>
    <row r="28" spans="1:10" s="201" customFormat="1" ht="14.25" customHeight="1" hidden="1">
      <c r="A28" s="283" t="s">
        <v>218</v>
      </c>
      <c r="B28" s="283"/>
      <c r="C28" s="39">
        <v>0</v>
      </c>
      <c r="D28" s="39">
        <v>0</v>
      </c>
      <c r="E28" s="39">
        <v>0</v>
      </c>
      <c r="F28" s="214">
        <v>0</v>
      </c>
      <c r="G28" s="214" t="s">
        <v>192</v>
      </c>
      <c r="H28" s="202">
        <f>SUM(C28:G28)</f>
        <v>0</v>
      </c>
      <c r="I28" s="39">
        <v>0</v>
      </c>
      <c r="J28" s="122">
        <f>H28+I28</f>
        <v>0</v>
      </c>
    </row>
    <row r="29" spans="1:10" s="201" customFormat="1" ht="3.75" customHeight="1">
      <c r="A29" s="200"/>
      <c r="B29" s="200"/>
      <c r="C29" s="39"/>
      <c r="D29" s="39"/>
      <c r="E29" s="39"/>
      <c r="F29" s="39"/>
      <c r="G29" s="39"/>
      <c r="H29" s="39"/>
      <c r="I29" s="39"/>
      <c r="J29" s="166"/>
    </row>
    <row r="30" spans="1:10" s="201" customFormat="1" ht="3.75" customHeight="1">
      <c r="A30" s="200"/>
      <c r="B30" s="200"/>
      <c r="C30" s="39"/>
      <c r="D30" s="39"/>
      <c r="E30" s="39"/>
      <c r="F30" s="39"/>
      <c r="G30" s="39"/>
      <c r="H30" s="39"/>
      <c r="I30" s="39"/>
      <c r="J30" s="166"/>
    </row>
    <row r="31" spans="1:11" s="201" customFormat="1" ht="18.75" customHeight="1" thickBot="1">
      <c r="A31" s="286" t="s">
        <v>217</v>
      </c>
      <c r="B31" s="286"/>
      <c r="C31" s="43">
        <f aca="true" t="shared" si="1" ref="C31:J31">SUM(C23:C29)</f>
        <v>50880</v>
      </c>
      <c r="D31" s="43">
        <f t="shared" si="1"/>
        <v>7297</v>
      </c>
      <c r="E31" s="43">
        <f t="shared" si="1"/>
        <v>0</v>
      </c>
      <c r="F31" s="43">
        <f t="shared" si="1"/>
        <v>0</v>
      </c>
      <c r="G31" s="43">
        <f t="shared" si="1"/>
        <v>-30551</v>
      </c>
      <c r="H31" s="43">
        <f t="shared" si="1"/>
        <v>27626</v>
      </c>
      <c r="I31" s="43">
        <f t="shared" si="1"/>
        <v>0</v>
      </c>
      <c r="J31" s="43">
        <f t="shared" si="1"/>
        <v>27626</v>
      </c>
      <c r="K31" s="206"/>
    </row>
    <row r="32" spans="3:11" ht="11.25">
      <c r="C32" s="201"/>
      <c r="D32" s="201"/>
      <c r="E32" s="201"/>
      <c r="F32" s="201"/>
      <c r="G32" s="98"/>
      <c r="H32" s="201"/>
      <c r="I32" s="201"/>
      <c r="J32" s="201"/>
      <c r="K32" s="201"/>
    </row>
    <row r="33" spans="3:11" ht="11.25">
      <c r="C33" s="201"/>
      <c r="D33" s="201"/>
      <c r="E33" s="201"/>
      <c r="F33" s="201"/>
      <c r="G33" s="98" t="s">
        <v>39</v>
      </c>
      <c r="H33" s="98"/>
      <c r="I33" s="98"/>
      <c r="J33" s="98"/>
      <c r="K33" s="201"/>
    </row>
    <row r="34" spans="7:10" ht="11.25">
      <c r="G34" s="215"/>
      <c r="H34" s="215"/>
      <c r="I34" s="215"/>
      <c r="J34" s="215"/>
    </row>
    <row r="36" spans="1:10" s="4" customFormat="1" ht="36" customHeight="1">
      <c r="A36" s="284" t="s">
        <v>287</v>
      </c>
      <c r="B36" s="285"/>
      <c r="C36" s="285"/>
      <c r="D36" s="285"/>
      <c r="E36" s="285"/>
      <c r="F36" s="285"/>
      <c r="G36" s="285"/>
      <c r="H36" s="285"/>
      <c r="I36" s="285"/>
      <c r="J36" s="285"/>
    </row>
    <row r="67" ht="11.25">
      <c r="A67" s="216"/>
    </row>
  </sheetData>
  <sheetProtection/>
  <mergeCells count="10">
    <mergeCell ref="A28:B28"/>
    <mergeCell ref="A36:J36"/>
    <mergeCell ref="A26:B26"/>
    <mergeCell ref="A31:B31"/>
    <mergeCell ref="A1:J1"/>
    <mergeCell ref="C11:H11"/>
    <mergeCell ref="A2:J2"/>
    <mergeCell ref="A19:B19"/>
    <mergeCell ref="A17:B17"/>
    <mergeCell ref="A15:B15"/>
  </mergeCells>
  <printOptions/>
  <pageMargins left="1" right="0.25" top="0.81" bottom="0.75" header="0.38" footer="0.8"/>
  <pageSetup fitToHeight="1" fitToWidth="1" horizontalDpi="600" verticalDpi="600" orientation="portrait" scale="91" r:id="rId1"/>
  <headerFooter alignWithMargins="0">
    <oddFooter>&amp;C&amp;"Times New Roman,Italic"&amp;8Page 6
&amp;R
</oddFooter>
  </headerFooter>
</worksheet>
</file>

<file path=xl/worksheets/sheet7.xml><?xml version="1.0" encoding="utf-8"?>
<worksheet xmlns="http://schemas.openxmlformats.org/spreadsheetml/2006/main" xmlns:r="http://schemas.openxmlformats.org/officeDocument/2006/relationships">
  <sheetPr>
    <tabColor rgb="FFFFFF00"/>
  </sheetPr>
  <dimension ref="A1:Q68"/>
  <sheetViews>
    <sheetView showGridLines="0" zoomScalePageLayoutView="0" workbookViewId="0" topLeftCell="A1">
      <selection activeCell="E34" sqref="E34"/>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4" customWidth="1"/>
    <col min="10" max="10" width="11.7109375" style="4" customWidth="1"/>
    <col min="11" max="11" width="1.57421875" style="4" customWidth="1"/>
    <col min="12" max="12" width="14.57421875" style="4" customWidth="1"/>
    <col min="13" max="13" width="0.9921875" style="1" customWidth="1"/>
    <col min="14" max="14" width="12.57421875" style="4"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4" customFormat="1" ht="18.75">
      <c r="A1" s="277" t="str">
        <f>'page 1-IS'!A1:G1</f>
        <v>BINA GOODYEAR BERHAD (18645-H)</v>
      </c>
      <c r="B1" s="277"/>
      <c r="C1" s="277"/>
      <c r="D1" s="277"/>
      <c r="E1" s="277"/>
      <c r="F1" s="277"/>
      <c r="G1" s="277"/>
      <c r="H1" s="277"/>
      <c r="I1" s="277"/>
      <c r="J1" s="277"/>
      <c r="K1" s="277"/>
      <c r="L1" s="277"/>
      <c r="M1" s="277"/>
      <c r="N1" s="277"/>
      <c r="O1" s="277"/>
      <c r="P1" s="277"/>
      <c r="Q1" s="17"/>
    </row>
    <row r="2" spans="1:17" s="4" customFormat="1" ht="12.75">
      <c r="A2" s="278" t="str">
        <f>'page 1-IS'!A2:G2</f>
        <v>(Incorporated in Malaysia)</v>
      </c>
      <c r="B2" s="278"/>
      <c r="C2" s="278"/>
      <c r="D2" s="278"/>
      <c r="E2" s="278"/>
      <c r="F2" s="278"/>
      <c r="G2" s="278"/>
      <c r="H2" s="278"/>
      <c r="I2" s="278"/>
      <c r="J2" s="278"/>
      <c r="K2" s="278"/>
      <c r="L2" s="278"/>
      <c r="M2" s="278"/>
      <c r="N2" s="278"/>
      <c r="O2" s="278"/>
      <c r="P2" s="278"/>
      <c r="Q2" s="18"/>
    </row>
    <row r="3" s="4" customFormat="1" ht="12.75">
      <c r="P3" s="3"/>
    </row>
    <row r="4" spans="1:16" s="4" customFormat="1" ht="14.25">
      <c r="A4" s="19" t="str">
        <f>'page 1-IS'!A4</f>
        <v>Interim report for the financial period ended 30 June 2013</v>
      </c>
      <c r="P4" s="3"/>
    </row>
    <row r="5" spans="1:16" s="4" customFormat="1" ht="12.75">
      <c r="A5" s="20" t="s">
        <v>45</v>
      </c>
      <c r="P5" s="3"/>
    </row>
    <row r="6" spans="1:15" s="6" customFormat="1" ht="13.5" customHeight="1">
      <c r="A6" s="12"/>
      <c r="B6" s="12"/>
      <c r="C6" s="12"/>
      <c r="D6" s="12"/>
      <c r="E6" s="21"/>
      <c r="F6" s="12"/>
      <c r="G6" s="12"/>
      <c r="H6" s="12"/>
      <c r="I6" s="12"/>
      <c r="J6" s="12"/>
      <c r="K6" s="12"/>
      <c r="L6" s="12"/>
      <c r="M6" s="12"/>
      <c r="N6" s="12"/>
      <c r="O6" s="12"/>
    </row>
    <row r="7" s="4" customFormat="1" ht="12.75">
      <c r="A7" s="3" t="s">
        <v>58</v>
      </c>
    </row>
    <row r="8" s="4" customFormat="1" ht="8.25" customHeight="1"/>
    <row r="9" spans="1:7" s="4" customFormat="1" ht="12.75">
      <c r="A9" s="3" t="s">
        <v>143</v>
      </c>
      <c r="B9" s="3"/>
      <c r="C9" s="3" t="s">
        <v>234</v>
      </c>
      <c r="D9" s="3"/>
      <c r="E9" s="3"/>
      <c r="F9" s="3"/>
      <c r="G9" s="3"/>
    </row>
    <row r="10" spans="1:7" s="4" customFormat="1" ht="7.5" customHeight="1">
      <c r="A10" s="3"/>
      <c r="B10" s="3"/>
      <c r="C10" s="3"/>
      <c r="D10" s="3"/>
      <c r="E10" s="3"/>
      <c r="F10" s="3"/>
      <c r="G10" s="3"/>
    </row>
    <row r="11" spans="3:16" s="4" customFormat="1" ht="42.75" customHeight="1">
      <c r="C11" s="290" t="s">
        <v>211</v>
      </c>
      <c r="D11" s="290"/>
      <c r="E11" s="290"/>
      <c r="F11" s="290"/>
      <c r="G11" s="290"/>
      <c r="H11" s="290"/>
      <c r="I11" s="290"/>
      <c r="J11" s="290"/>
      <c r="K11" s="290"/>
      <c r="L11" s="290"/>
      <c r="M11" s="290"/>
      <c r="N11" s="290"/>
      <c r="O11" s="290"/>
      <c r="P11" s="290"/>
    </row>
    <row r="12" spans="3:16" s="4" customFormat="1" ht="56.25" customHeight="1">
      <c r="C12" s="290" t="s">
        <v>315</v>
      </c>
      <c r="D12" s="290"/>
      <c r="E12" s="290"/>
      <c r="F12" s="290"/>
      <c r="G12" s="290"/>
      <c r="H12" s="290"/>
      <c r="I12" s="290"/>
      <c r="J12" s="290"/>
      <c r="K12" s="290"/>
      <c r="L12" s="290"/>
      <c r="M12" s="290"/>
      <c r="N12" s="290"/>
      <c r="O12" s="290"/>
      <c r="P12" s="290"/>
    </row>
    <row r="13" spans="3:16" s="4" customFormat="1" ht="32.25" customHeight="1">
      <c r="C13" s="290" t="s">
        <v>316</v>
      </c>
      <c r="D13" s="290"/>
      <c r="E13" s="290"/>
      <c r="F13" s="290"/>
      <c r="G13" s="290"/>
      <c r="H13" s="290"/>
      <c r="I13" s="290"/>
      <c r="J13" s="290"/>
      <c r="K13" s="290"/>
      <c r="L13" s="290"/>
      <c r="M13" s="290"/>
      <c r="N13" s="290"/>
      <c r="O13" s="290"/>
      <c r="P13" s="290"/>
    </row>
    <row r="14" spans="3:16" s="4" customFormat="1" ht="6.75" customHeight="1">
      <c r="C14" s="111"/>
      <c r="D14" s="111"/>
      <c r="E14" s="111"/>
      <c r="F14" s="111"/>
      <c r="G14" s="111"/>
      <c r="H14" s="111"/>
      <c r="I14" s="111"/>
      <c r="J14" s="111"/>
      <c r="K14" s="111"/>
      <c r="L14" s="111"/>
      <c r="M14" s="111"/>
      <c r="N14" s="111"/>
      <c r="O14" s="111"/>
      <c r="P14" s="111"/>
    </row>
    <row r="15" spans="1:16" s="16" customFormat="1" ht="17.25" customHeight="1">
      <c r="A15" s="50" t="s">
        <v>144</v>
      </c>
      <c r="B15" s="50"/>
      <c r="C15" s="289" t="s">
        <v>54</v>
      </c>
      <c r="D15" s="289"/>
      <c r="E15" s="289"/>
      <c r="F15" s="289"/>
      <c r="G15" s="289"/>
      <c r="H15" s="289"/>
      <c r="I15" s="289"/>
      <c r="J15" s="289"/>
      <c r="K15" s="289"/>
      <c r="L15" s="289"/>
      <c r="M15" s="289"/>
      <c r="N15" s="289"/>
      <c r="O15" s="289"/>
      <c r="P15" s="289"/>
    </row>
    <row r="16" spans="3:16" s="16" customFormat="1" ht="3" customHeight="1">
      <c r="C16" s="51"/>
      <c r="D16" s="52"/>
      <c r="E16" s="53"/>
      <c r="F16" s="53"/>
      <c r="G16" s="53"/>
      <c r="H16" s="53"/>
      <c r="I16" s="53"/>
      <c r="J16" s="53"/>
      <c r="K16" s="53"/>
      <c r="L16" s="53"/>
      <c r="M16" s="53"/>
      <c r="N16" s="53"/>
      <c r="O16" s="53"/>
      <c r="P16" s="53"/>
    </row>
    <row r="17" spans="3:16" s="16" customFormat="1" ht="24.75" customHeight="1">
      <c r="C17" s="291" t="s">
        <v>279</v>
      </c>
      <c r="D17" s="291"/>
      <c r="E17" s="291"/>
      <c r="F17" s="291"/>
      <c r="G17" s="291"/>
      <c r="H17" s="291"/>
      <c r="I17" s="291"/>
      <c r="J17" s="291"/>
      <c r="K17" s="291"/>
      <c r="L17" s="291"/>
      <c r="M17" s="291"/>
      <c r="N17" s="291"/>
      <c r="O17" s="291"/>
      <c r="P17" s="291"/>
    </row>
    <row r="18" spans="3:16" s="16" customFormat="1" ht="3" customHeight="1">
      <c r="C18" s="51"/>
      <c r="D18" s="52"/>
      <c r="E18" s="53"/>
      <c r="F18" s="53"/>
      <c r="G18" s="53"/>
      <c r="H18" s="53"/>
      <c r="I18" s="53"/>
      <c r="J18" s="53"/>
      <c r="K18" s="53"/>
      <c r="L18" s="53"/>
      <c r="M18" s="53"/>
      <c r="N18" s="53"/>
      <c r="O18" s="53"/>
      <c r="P18" s="53"/>
    </row>
    <row r="19" spans="1:5" s="16" customFormat="1" ht="17.25" customHeight="1">
      <c r="A19" s="50" t="s">
        <v>145</v>
      </c>
      <c r="B19" s="50"/>
      <c r="C19" s="50" t="s">
        <v>30</v>
      </c>
      <c r="D19" s="50"/>
      <c r="E19" s="50"/>
    </row>
    <row r="20" s="16" customFormat="1" ht="3" customHeight="1"/>
    <row r="21" spans="3:16" s="16" customFormat="1" ht="12.75" customHeight="1">
      <c r="C21" s="293" t="s">
        <v>124</v>
      </c>
      <c r="D21" s="293"/>
      <c r="E21" s="293"/>
      <c r="F21" s="293"/>
      <c r="G21" s="293"/>
      <c r="H21" s="293"/>
      <c r="I21" s="293"/>
      <c r="J21" s="293"/>
      <c r="K21" s="293"/>
      <c r="L21" s="293"/>
      <c r="M21" s="293"/>
      <c r="N21" s="293"/>
      <c r="O21" s="293"/>
      <c r="P21" s="293"/>
    </row>
    <row r="22" spans="1:3" s="16" customFormat="1" ht="3" customHeight="1">
      <c r="A22" s="50"/>
      <c r="C22" s="50"/>
    </row>
    <row r="23" spans="1:3" s="16" customFormat="1" ht="17.25" customHeight="1">
      <c r="A23" s="50" t="s">
        <v>146</v>
      </c>
      <c r="C23" s="50" t="s">
        <v>125</v>
      </c>
    </row>
    <row r="24" spans="1:16" s="2" customFormat="1" ht="3" customHeight="1">
      <c r="A24" s="50"/>
      <c r="B24" s="16"/>
      <c r="C24" s="145"/>
      <c r="D24" s="16"/>
      <c r="E24" s="16"/>
      <c r="F24" s="16"/>
      <c r="G24" s="16"/>
      <c r="H24" s="16"/>
      <c r="I24" s="16"/>
      <c r="J24" s="16"/>
      <c r="K24" s="16"/>
      <c r="L24" s="16"/>
      <c r="M24" s="16"/>
      <c r="N24" s="16"/>
      <c r="O24" s="16"/>
      <c r="P24" s="16"/>
    </row>
    <row r="25" spans="1:16" s="2" customFormat="1" ht="27.75" customHeight="1">
      <c r="A25" s="50"/>
      <c r="B25" s="16"/>
      <c r="C25" s="294" t="s">
        <v>278</v>
      </c>
      <c r="D25" s="295"/>
      <c r="E25" s="295"/>
      <c r="F25" s="295"/>
      <c r="G25" s="295"/>
      <c r="H25" s="295"/>
      <c r="I25" s="295"/>
      <c r="J25" s="295"/>
      <c r="K25" s="295"/>
      <c r="L25" s="295"/>
      <c r="M25" s="295"/>
      <c r="N25" s="295"/>
      <c r="O25" s="295"/>
      <c r="P25" s="295"/>
    </row>
    <row r="26" spans="1:16" s="2" customFormat="1" ht="3" customHeight="1">
      <c r="A26" s="50"/>
      <c r="B26" s="50"/>
      <c r="C26" s="50"/>
      <c r="D26" s="50"/>
      <c r="E26" s="50"/>
      <c r="F26" s="16"/>
      <c r="G26" s="16"/>
      <c r="H26" s="16"/>
      <c r="I26" s="16"/>
      <c r="J26" s="16"/>
      <c r="K26" s="16"/>
      <c r="L26" s="16"/>
      <c r="M26" s="16"/>
      <c r="N26" s="16"/>
      <c r="O26" s="16"/>
      <c r="P26" s="16"/>
    </row>
    <row r="27" spans="1:16" s="2" customFormat="1" ht="17.25" customHeight="1">
      <c r="A27" s="50" t="s">
        <v>147</v>
      </c>
      <c r="B27" s="16"/>
      <c r="C27" s="50" t="s">
        <v>61</v>
      </c>
      <c r="D27" s="16"/>
      <c r="E27" s="16"/>
      <c r="F27" s="16"/>
      <c r="G27" s="16"/>
      <c r="H27" s="16"/>
      <c r="I27" s="16"/>
      <c r="J27" s="16"/>
      <c r="K27" s="16"/>
      <c r="L27" s="16"/>
      <c r="M27" s="16"/>
      <c r="N27" s="16"/>
      <c r="O27" s="16"/>
      <c r="P27" s="16"/>
    </row>
    <row r="28" spans="1:16" s="2" customFormat="1" ht="3" customHeight="1">
      <c r="A28" s="50"/>
      <c r="B28" s="16"/>
      <c r="C28" s="50"/>
      <c r="D28" s="16"/>
      <c r="E28" s="16"/>
      <c r="F28" s="16"/>
      <c r="G28" s="16"/>
      <c r="H28" s="16"/>
      <c r="I28" s="16"/>
      <c r="J28" s="16"/>
      <c r="K28" s="16"/>
      <c r="L28" s="16"/>
      <c r="M28" s="16"/>
      <c r="N28" s="16"/>
      <c r="O28" s="16"/>
      <c r="P28" s="16"/>
    </row>
    <row r="29" spans="1:16" s="2" customFormat="1" ht="18" customHeight="1">
      <c r="A29" s="50"/>
      <c r="B29" s="16"/>
      <c r="C29" s="296" t="s">
        <v>165</v>
      </c>
      <c r="D29" s="297"/>
      <c r="E29" s="297"/>
      <c r="F29" s="297"/>
      <c r="G29" s="297"/>
      <c r="H29" s="297"/>
      <c r="I29" s="297"/>
      <c r="J29" s="297"/>
      <c r="K29" s="297"/>
      <c r="L29" s="297"/>
      <c r="M29" s="297"/>
      <c r="N29" s="297"/>
      <c r="O29" s="297"/>
      <c r="P29" s="297"/>
    </row>
    <row r="30" spans="1:16" s="2" customFormat="1" ht="3" customHeight="1">
      <c r="A30" s="50"/>
      <c r="B30" s="16"/>
      <c r="C30" s="46"/>
      <c r="D30" s="46"/>
      <c r="E30" s="46"/>
      <c r="F30" s="46"/>
      <c r="G30" s="46"/>
      <c r="H30" s="46"/>
      <c r="I30" s="46"/>
      <c r="J30" s="46"/>
      <c r="K30" s="46"/>
      <c r="L30" s="46"/>
      <c r="M30" s="46"/>
      <c r="N30" s="46"/>
      <c r="O30" s="46"/>
      <c r="P30" s="46"/>
    </row>
    <row r="31" spans="1:14" s="2" customFormat="1" ht="17.25" customHeight="1">
      <c r="A31" s="50" t="s">
        <v>148</v>
      </c>
      <c r="B31" s="16"/>
      <c r="C31" s="50" t="s">
        <v>126</v>
      </c>
      <c r="D31" s="16"/>
      <c r="I31" s="16"/>
      <c r="J31" s="16"/>
      <c r="K31" s="16"/>
      <c r="L31" s="16"/>
      <c r="N31" s="16"/>
    </row>
    <row r="32" spans="9:14" s="2" customFormat="1" ht="3" customHeight="1">
      <c r="I32" s="16"/>
      <c r="J32" s="16"/>
      <c r="K32" s="16"/>
      <c r="L32" s="16"/>
      <c r="N32" s="16"/>
    </row>
    <row r="33" spans="3:16" s="2" customFormat="1" ht="25.5" customHeight="1">
      <c r="C33" s="293" t="s">
        <v>198</v>
      </c>
      <c r="D33" s="293"/>
      <c r="E33" s="293"/>
      <c r="F33" s="293"/>
      <c r="G33" s="293"/>
      <c r="H33" s="293"/>
      <c r="I33" s="293"/>
      <c r="J33" s="293"/>
      <c r="K33" s="293"/>
      <c r="L33" s="293"/>
      <c r="M33" s="293"/>
      <c r="N33" s="293"/>
      <c r="O33" s="293"/>
      <c r="P33" s="293"/>
    </row>
    <row r="34" spans="9:14" s="2" customFormat="1" ht="3" customHeight="1">
      <c r="I34" s="16"/>
      <c r="J34" s="16"/>
      <c r="K34" s="16"/>
      <c r="L34" s="16"/>
      <c r="N34" s="16"/>
    </row>
    <row r="35" spans="1:14" s="2" customFormat="1" ht="17.25" customHeight="1">
      <c r="A35" s="50" t="s">
        <v>149</v>
      </c>
      <c r="B35" s="16"/>
      <c r="C35" s="50" t="s">
        <v>55</v>
      </c>
      <c r="I35" s="16"/>
      <c r="J35" s="16"/>
      <c r="K35" s="16"/>
      <c r="L35" s="16"/>
      <c r="N35" s="16"/>
    </row>
    <row r="36" spans="9:14" s="2" customFormat="1" ht="3" customHeight="1">
      <c r="I36" s="16"/>
      <c r="J36" s="16"/>
      <c r="K36" s="16"/>
      <c r="L36" s="16"/>
      <c r="N36" s="16"/>
    </row>
    <row r="37" spans="3:16" s="2" customFormat="1" ht="24.75" customHeight="1">
      <c r="C37" s="292" t="s">
        <v>187</v>
      </c>
      <c r="D37" s="292"/>
      <c r="E37" s="292"/>
      <c r="F37" s="292"/>
      <c r="G37" s="292"/>
      <c r="H37" s="292"/>
      <c r="I37" s="292"/>
      <c r="J37" s="292"/>
      <c r="K37" s="292"/>
      <c r="L37" s="292"/>
      <c r="M37" s="292"/>
      <c r="N37" s="292"/>
      <c r="O37" s="292"/>
      <c r="P37" s="292"/>
    </row>
    <row r="68" ht="12.75">
      <c r="A68" s="60"/>
    </row>
  </sheetData>
  <sheetProtection/>
  <mergeCells count="12">
    <mergeCell ref="C17:P17"/>
    <mergeCell ref="C37:P37"/>
    <mergeCell ref="C21:P21"/>
    <mergeCell ref="C25:P25"/>
    <mergeCell ref="C29:P29"/>
    <mergeCell ref="C33:P33"/>
    <mergeCell ref="A1:P1"/>
    <mergeCell ref="A2:P2"/>
    <mergeCell ref="C15:P15"/>
    <mergeCell ref="C11:P11"/>
    <mergeCell ref="C12:P12"/>
    <mergeCell ref="C13:P13"/>
  </mergeCells>
  <printOptions/>
  <pageMargins left="1" right="0.25" top="0.5" bottom="0.34" header="0.38" footer="0.52"/>
  <pageSetup firstPageNumber="6" useFirstPageNumber="1" horizontalDpi="600" verticalDpi="600" orientation="portrait" scale="90" r:id="rId1"/>
  <headerFooter alignWithMargins="0">
    <oddFooter>&amp;C&amp;"Times New Roman,Italic"&amp;8Page 7</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T75"/>
  <sheetViews>
    <sheetView showGridLines="0" zoomScalePageLayoutView="0" workbookViewId="0" topLeftCell="A1">
      <selection activeCell="G32" sqref="G32"/>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8.57421875" style="1" customWidth="1"/>
    <col min="6" max="6" width="0.9921875" style="1" customWidth="1"/>
    <col min="7" max="7" width="10.8515625" style="4" customWidth="1"/>
    <col min="8" max="8" width="11.00390625" style="4" customWidth="1"/>
    <col min="9" max="9" width="11.57421875" style="1" customWidth="1"/>
    <col min="10" max="10" width="13.28125" style="4" customWidth="1"/>
    <col min="11" max="11" width="10.28125" style="4" customWidth="1"/>
    <col min="12" max="12" width="11.421875" style="4" customWidth="1"/>
    <col min="13" max="13" width="0.2890625" style="1" customWidth="1"/>
    <col min="14" max="14" width="11.28125" style="1" hidden="1" customWidth="1"/>
    <col min="15" max="15" width="1.28515625" style="1" customWidth="1"/>
    <col min="16" max="16384" width="9.140625" style="1" customWidth="1"/>
  </cols>
  <sheetData>
    <row r="1" spans="1:14" s="4" customFormat="1" ht="18.75">
      <c r="A1" s="277" t="str">
        <f>'page 1-IS'!A1:G1</f>
        <v>BINA GOODYEAR BERHAD (18645-H)</v>
      </c>
      <c r="B1" s="277"/>
      <c r="C1" s="277"/>
      <c r="D1" s="277"/>
      <c r="E1" s="277"/>
      <c r="F1" s="277"/>
      <c r="G1" s="277"/>
      <c r="H1" s="277"/>
      <c r="I1" s="277"/>
      <c r="J1" s="277"/>
      <c r="K1" s="277"/>
      <c r="L1" s="277"/>
      <c r="M1" s="277"/>
      <c r="N1" s="17"/>
    </row>
    <row r="2" spans="1:14" s="4" customFormat="1" ht="12.75">
      <c r="A2" s="278" t="str">
        <f>'page 1-IS'!A2:G2</f>
        <v>(Incorporated in Malaysia)</v>
      </c>
      <c r="B2" s="278"/>
      <c r="C2" s="278"/>
      <c r="D2" s="278"/>
      <c r="E2" s="278"/>
      <c r="F2" s="278"/>
      <c r="G2" s="278"/>
      <c r="H2" s="278"/>
      <c r="I2" s="278"/>
      <c r="J2" s="278"/>
      <c r="K2" s="278"/>
      <c r="L2" s="278"/>
      <c r="M2" s="278"/>
      <c r="N2" s="18"/>
    </row>
    <row r="3" s="4" customFormat="1" ht="12.75"/>
    <row r="4" s="4" customFormat="1" ht="14.25">
      <c r="A4" s="19" t="str">
        <f>'page 1-IS'!A4</f>
        <v>Interim report for the financial period ended 30 June 2013</v>
      </c>
    </row>
    <row r="5" s="4" customFormat="1" ht="12.75">
      <c r="A5" s="20" t="s">
        <v>45</v>
      </c>
    </row>
    <row r="6" spans="1:13" s="6" customFormat="1" ht="12" customHeight="1">
      <c r="A6" s="12"/>
      <c r="B6" s="12"/>
      <c r="C6" s="12"/>
      <c r="D6" s="12"/>
      <c r="E6" s="21"/>
      <c r="F6" s="12"/>
      <c r="G6" s="12"/>
      <c r="H6" s="12"/>
      <c r="I6" s="12"/>
      <c r="J6" s="12"/>
      <c r="K6" s="12"/>
      <c r="L6" s="12"/>
      <c r="M6" s="12"/>
    </row>
    <row r="7" s="4" customFormat="1" ht="12.75">
      <c r="A7" s="3" t="s">
        <v>58</v>
      </c>
    </row>
    <row r="8" s="4" customFormat="1" ht="15" customHeight="1"/>
    <row r="9" spans="1:3" s="4" customFormat="1" ht="12.75">
      <c r="A9" s="3" t="s">
        <v>150</v>
      </c>
      <c r="B9" s="3"/>
      <c r="C9" s="3" t="s">
        <v>127</v>
      </c>
    </row>
    <row r="10" spans="1:13" s="4" customFormat="1" ht="3.75" customHeight="1">
      <c r="A10" s="3"/>
      <c r="B10" s="3"/>
      <c r="C10" s="3"/>
      <c r="D10" s="3"/>
      <c r="E10" s="3"/>
      <c r="G10" s="14"/>
      <c r="H10" s="14"/>
      <c r="I10" s="14"/>
      <c r="J10" s="14"/>
      <c r="K10" s="14"/>
      <c r="L10" s="14"/>
      <c r="M10" s="14"/>
    </row>
    <row r="11" spans="1:13" s="4" customFormat="1" ht="12.75" customHeight="1">
      <c r="A11" s="3"/>
      <c r="B11" s="3"/>
      <c r="C11" s="3"/>
      <c r="D11" s="3"/>
      <c r="E11" s="3"/>
      <c r="G11" s="137" t="s">
        <v>128</v>
      </c>
      <c r="H11" s="137"/>
      <c r="I11" s="136" t="s">
        <v>132</v>
      </c>
      <c r="J11" s="33"/>
      <c r="K11" s="33"/>
      <c r="L11" s="33"/>
      <c r="M11" s="14"/>
    </row>
    <row r="12" spans="1:16" s="4" customFormat="1" ht="12.75" customHeight="1">
      <c r="A12" s="3"/>
      <c r="B12" s="3"/>
      <c r="C12" s="104"/>
      <c r="D12" s="104"/>
      <c r="E12" s="104"/>
      <c r="F12" s="46"/>
      <c r="G12" s="137" t="s">
        <v>129</v>
      </c>
      <c r="H12" s="137" t="s">
        <v>131</v>
      </c>
      <c r="I12" s="136" t="s">
        <v>133</v>
      </c>
      <c r="J12" s="105"/>
      <c r="K12" s="105"/>
      <c r="L12" s="105"/>
      <c r="M12" s="108"/>
      <c r="N12" s="46"/>
      <c r="O12" s="46"/>
      <c r="P12" s="46"/>
    </row>
    <row r="13" spans="1:16" s="4" customFormat="1" ht="12.75" customHeight="1">
      <c r="A13" s="3"/>
      <c r="B13" s="3"/>
      <c r="C13" s="16" t="s">
        <v>53</v>
      </c>
      <c r="D13" s="46"/>
      <c r="E13" s="101"/>
      <c r="F13" s="101"/>
      <c r="G13" s="137" t="s">
        <v>130</v>
      </c>
      <c r="H13" s="137" t="s">
        <v>62</v>
      </c>
      <c r="I13" s="136" t="s">
        <v>134</v>
      </c>
      <c r="J13" s="105" t="s">
        <v>135</v>
      </c>
      <c r="K13" s="105" t="s">
        <v>63</v>
      </c>
      <c r="L13" s="106" t="s">
        <v>64</v>
      </c>
      <c r="M13" s="46"/>
      <c r="N13" s="46"/>
      <c r="O13" s="46"/>
      <c r="P13" s="46"/>
    </row>
    <row r="14" spans="1:12" s="4" customFormat="1" ht="3.75" customHeight="1">
      <c r="A14" s="3"/>
      <c r="B14" s="3"/>
      <c r="E14" s="6"/>
      <c r="F14" s="6"/>
      <c r="G14" s="15"/>
      <c r="I14" s="15"/>
      <c r="J14" s="15"/>
      <c r="K14" s="15"/>
      <c r="L14" s="24"/>
    </row>
    <row r="15" spans="1:12" s="4" customFormat="1" ht="12.75">
      <c r="A15" s="3"/>
      <c r="B15" s="3"/>
      <c r="C15" s="131" t="str">
        <f>'page 6-changes in Equity'!A9</f>
        <v>12 Months Ended 30 June 2013</v>
      </c>
      <c r="E15" s="6"/>
      <c r="F15" s="6"/>
      <c r="G15" s="15"/>
      <c r="I15" s="15"/>
      <c r="J15" s="15"/>
      <c r="K15" s="15"/>
      <c r="L15" s="24"/>
    </row>
    <row r="16" spans="1:12" s="4" customFormat="1" ht="4.5" customHeight="1">
      <c r="A16" s="3"/>
      <c r="B16" s="3"/>
      <c r="E16" s="6"/>
      <c r="F16" s="6"/>
      <c r="G16" s="15"/>
      <c r="I16" s="15"/>
      <c r="J16" s="15"/>
      <c r="K16" s="15"/>
      <c r="L16" s="24"/>
    </row>
    <row r="17" spans="1:12" s="4" customFormat="1" ht="12.75" customHeight="1">
      <c r="A17" s="3"/>
      <c r="B17" s="3"/>
      <c r="C17" s="4" t="s">
        <v>65</v>
      </c>
      <c r="E17" s="6"/>
      <c r="F17" s="6"/>
      <c r="G17" s="15"/>
      <c r="I17" s="15"/>
      <c r="J17" s="15"/>
      <c r="K17" s="15"/>
      <c r="L17" s="24"/>
    </row>
    <row r="18" spans="1:12" s="4" customFormat="1" ht="12.75" customHeight="1">
      <c r="A18" s="3"/>
      <c r="B18" s="3"/>
      <c r="C18" s="4" t="s">
        <v>73</v>
      </c>
      <c r="E18" s="6"/>
      <c r="F18" s="6"/>
      <c r="G18" s="96">
        <f>84054088/1000</f>
        <v>84054.088</v>
      </c>
      <c r="H18" s="96">
        <v>0</v>
      </c>
      <c r="I18" s="96">
        <v>0</v>
      </c>
      <c r="J18" s="96">
        <v>0</v>
      </c>
      <c r="K18" s="96">
        <v>0</v>
      </c>
      <c r="L18" s="96">
        <f>SUM(G18:K18)</f>
        <v>84054.088</v>
      </c>
    </row>
    <row r="19" spans="1:12" s="4" customFormat="1" ht="12.75" customHeight="1">
      <c r="A19" s="3"/>
      <c r="B19" s="3"/>
      <c r="C19" s="4" t="s">
        <v>74</v>
      </c>
      <c r="E19" s="6"/>
      <c r="F19" s="6"/>
      <c r="G19" s="96">
        <v>0</v>
      </c>
      <c r="H19" s="245">
        <v>0</v>
      </c>
      <c r="I19" s="246">
        <f>2592918/1000</f>
        <v>2592.918</v>
      </c>
      <c r="J19" s="246">
        <v>0</v>
      </c>
      <c r="K19" s="246">
        <f>-I19</f>
        <v>-2592.918</v>
      </c>
      <c r="L19" s="96">
        <f>SUM(G19:K19)</f>
        <v>0</v>
      </c>
    </row>
    <row r="20" spans="1:16" s="4" customFormat="1" ht="12.75" customHeight="1">
      <c r="A20" s="3"/>
      <c r="B20" s="3"/>
      <c r="D20" s="4" t="s">
        <v>66</v>
      </c>
      <c r="E20" s="6"/>
      <c r="F20" s="6"/>
      <c r="G20" s="247">
        <f aca="true" t="shared" si="0" ref="G20:L20">SUM(G18:G19)</f>
        <v>84054.088</v>
      </c>
      <c r="H20" s="247">
        <f t="shared" si="0"/>
        <v>0</v>
      </c>
      <c r="I20" s="247">
        <f t="shared" si="0"/>
        <v>2592.918</v>
      </c>
      <c r="J20" s="247">
        <f t="shared" si="0"/>
        <v>0</v>
      </c>
      <c r="K20" s="247">
        <f t="shared" si="0"/>
        <v>-2592.918</v>
      </c>
      <c r="L20" s="247">
        <f t="shared" si="0"/>
        <v>84054.088</v>
      </c>
      <c r="P20" s="36"/>
    </row>
    <row r="21" spans="1:12" s="4" customFormat="1" ht="6" customHeight="1">
      <c r="A21" s="3"/>
      <c r="B21" s="3"/>
      <c r="E21" s="6"/>
      <c r="F21" s="6"/>
      <c r="G21" s="96"/>
      <c r="H21" s="248"/>
      <c r="I21" s="96"/>
      <c r="J21" s="96"/>
      <c r="K21" s="96"/>
      <c r="L21" s="96"/>
    </row>
    <row r="22" spans="1:20" s="4" customFormat="1" ht="12.75" customHeight="1">
      <c r="A22" s="3"/>
      <c r="B22" s="3"/>
      <c r="C22" s="4" t="s">
        <v>67</v>
      </c>
      <c r="E22" s="6"/>
      <c r="F22" s="6"/>
      <c r="G22" s="129"/>
      <c r="H22" s="36"/>
      <c r="I22" s="129"/>
      <c r="J22" s="129"/>
      <c r="K22" s="129"/>
      <c r="L22" s="96"/>
      <c r="Q22" s="36"/>
      <c r="R22" s="36"/>
      <c r="S22" s="36"/>
      <c r="T22" s="36"/>
    </row>
    <row r="23" spans="1:12" s="4" customFormat="1" ht="12.75" customHeight="1">
      <c r="A23" s="3"/>
      <c r="B23" s="3"/>
      <c r="C23" s="4" t="s">
        <v>136</v>
      </c>
      <c r="E23" s="6"/>
      <c r="F23" s="6"/>
      <c r="G23" s="96">
        <f>((-127469539-27699+775785)/1000)+81863-222</f>
        <v>-45080.452999999994</v>
      </c>
      <c r="H23" s="96">
        <f>(36007+6880211)/1000</f>
        <v>6916.218</v>
      </c>
      <c r="I23" s="96">
        <f>(-528945+71860+16400)/1000</f>
        <v>-440.685</v>
      </c>
      <c r="J23" s="96">
        <v>0</v>
      </c>
      <c r="K23" s="96">
        <f>-6883492/1000</f>
        <v>-6883.492</v>
      </c>
      <c r="L23" s="96">
        <f>SUM(G23:K23)</f>
        <v>-45488.41199999999</v>
      </c>
    </row>
    <row r="24" spans="1:12" s="23" customFormat="1" ht="12.75" customHeight="1">
      <c r="A24" s="25"/>
      <c r="B24" s="25"/>
      <c r="C24" s="301" t="s">
        <v>201</v>
      </c>
      <c r="D24" s="301"/>
      <c r="E24" s="301"/>
      <c r="G24" s="249"/>
      <c r="H24" s="249"/>
      <c r="I24" s="249"/>
      <c r="J24" s="249"/>
      <c r="K24" s="249"/>
      <c r="L24" s="250">
        <f>'page 1-IS'!F18</f>
        <v>454.98</v>
      </c>
    </row>
    <row r="25" spans="1:12" s="23" customFormat="1" ht="12.75" customHeight="1">
      <c r="A25" s="25"/>
      <c r="B25" s="25"/>
      <c r="C25" s="301" t="s">
        <v>48</v>
      </c>
      <c r="D25" s="301"/>
      <c r="E25" s="301"/>
      <c r="G25" s="251"/>
      <c r="H25" s="251"/>
      <c r="I25" s="251"/>
      <c r="J25" s="251"/>
      <c r="K25" s="249"/>
      <c r="L25" s="250">
        <f>'page 1-IS'!F19</f>
        <v>1763.246</v>
      </c>
    </row>
    <row r="26" spans="1:12" s="23" customFormat="1" ht="8.25" customHeight="1">
      <c r="A26" s="25"/>
      <c r="B26" s="25"/>
      <c r="C26" s="16"/>
      <c r="D26" s="16"/>
      <c r="E26" s="16"/>
      <c r="G26" s="251"/>
      <c r="H26" s="251"/>
      <c r="I26" s="251"/>
      <c r="J26" s="251"/>
      <c r="K26" s="249"/>
      <c r="L26" s="252"/>
    </row>
    <row r="27" spans="1:17" s="4" customFormat="1" ht="12.75" customHeight="1">
      <c r="A27" s="3"/>
      <c r="B27" s="3"/>
      <c r="C27" s="4" t="s">
        <v>246</v>
      </c>
      <c r="G27" s="45"/>
      <c r="H27" s="45"/>
      <c r="I27" s="45"/>
      <c r="J27" s="45"/>
      <c r="K27" s="36"/>
      <c r="L27" s="97">
        <f>SUM(L23:L26)</f>
        <v>-43270.18599999999</v>
      </c>
      <c r="P27" s="36" t="s">
        <v>39</v>
      </c>
      <c r="Q27" s="36" t="s">
        <v>39</v>
      </c>
    </row>
    <row r="28" spans="1:12" s="4" customFormat="1" ht="12.75" customHeight="1">
      <c r="A28" s="3"/>
      <c r="B28" s="3"/>
      <c r="C28" s="4" t="s">
        <v>16</v>
      </c>
      <c r="G28" s="45"/>
      <c r="H28" s="45"/>
      <c r="I28" s="45"/>
      <c r="J28" s="45"/>
      <c r="K28" s="36"/>
      <c r="L28" s="130">
        <f>'page 1-IS'!F23</f>
        <v>16.4</v>
      </c>
    </row>
    <row r="29" spans="1:17" s="4" customFormat="1" ht="12.75" customHeight="1" thickBot="1">
      <c r="A29" s="3"/>
      <c r="B29" s="3"/>
      <c r="C29" s="4" t="s">
        <v>247</v>
      </c>
      <c r="G29" s="45"/>
      <c r="H29" s="45"/>
      <c r="I29" s="36"/>
      <c r="J29" s="45"/>
      <c r="K29" s="36"/>
      <c r="L29" s="253">
        <f>SUM(L27:L28)</f>
        <v>-43253.785999999986</v>
      </c>
      <c r="Q29" s="36"/>
    </row>
    <row r="30" spans="1:12" s="4" customFormat="1" ht="12.75" customHeight="1">
      <c r="A30" s="3"/>
      <c r="B30" s="3"/>
      <c r="G30" s="45"/>
      <c r="H30" s="45"/>
      <c r="I30" s="36"/>
      <c r="J30" s="45"/>
      <c r="K30" s="36"/>
      <c r="L30" s="97"/>
    </row>
    <row r="31" spans="1:12" s="4" customFormat="1" ht="27" customHeight="1">
      <c r="A31" s="3"/>
      <c r="B31" s="3"/>
      <c r="C31" s="302" t="s">
        <v>258</v>
      </c>
      <c r="D31" s="302"/>
      <c r="E31" s="302"/>
      <c r="F31" s="302"/>
      <c r="G31" s="45"/>
      <c r="H31" s="45"/>
      <c r="I31" s="36"/>
      <c r="J31" s="45"/>
      <c r="K31" s="36"/>
      <c r="L31" s="97"/>
    </row>
    <row r="32" spans="1:12" s="4" customFormat="1" ht="25.5" customHeight="1">
      <c r="A32" s="3"/>
      <c r="B32" s="3"/>
      <c r="C32" s="303" t="s">
        <v>257</v>
      </c>
      <c r="D32" s="303"/>
      <c r="E32" s="303"/>
      <c r="F32" s="303"/>
      <c r="G32" s="36">
        <f>-43018-16</f>
        <v>-43034</v>
      </c>
      <c r="H32" s="45"/>
      <c r="I32" s="36"/>
      <c r="J32" s="45"/>
      <c r="K32" s="36"/>
      <c r="L32" s="80">
        <f>-43018-16</f>
        <v>-43034</v>
      </c>
    </row>
    <row r="33" spans="1:12" s="4" customFormat="1" ht="12.75" customHeight="1">
      <c r="A33" s="3"/>
      <c r="B33" s="3"/>
      <c r="C33" s="61" t="s">
        <v>256</v>
      </c>
      <c r="D33" s="61"/>
      <c r="E33" s="61"/>
      <c r="F33" s="61"/>
      <c r="G33" s="36">
        <v>-36034</v>
      </c>
      <c r="H33" s="45"/>
      <c r="I33" s="36"/>
      <c r="J33" s="45"/>
      <c r="K33" s="36"/>
      <c r="L33" s="80">
        <f>G33</f>
        <v>-36034</v>
      </c>
    </row>
    <row r="34" spans="1:12" s="4" customFormat="1" ht="12.75" customHeight="1">
      <c r="A34" s="3"/>
      <c r="B34" s="3"/>
      <c r="C34" s="61" t="s">
        <v>318</v>
      </c>
      <c r="D34" s="61"/>
      <c r="E34" s="61"/>
      <c r="F34" s="61"/>
      <c r="G34" s="36">
        <f>-(5653815.93/1000)</f>
        <v>-5653.81593</v>
      </c>
      <c r="H34" s="45"/>
      <c r="I34" s="36"/>
      <c r="J34" s="45"/>
      <c r="K34" s="36"/>
      <c r="L34" s="80">
        <v>-5653.81593</v>
      </c>
    </row>
    <row r="35" spans="1:12" s="4" customFormat="1" ht="12.75" customHeight="1">
      <c r="A35" s="3"/>
      <c r="B35" s="3"/>
      <c r="G35" s="134">
        <f>G32+G33+G34</f>
        <v>-84721.81593</v>
      </c>
      <c r="H35" s="45"/>
      <c r="I35" s="36"/>
      <c r="J35" s="45"/>
      <c r="K35" s="36"/>
      <c r="L35" s="134">
        <f>L32+L33+L34</f>
        <v>-84721.81593</v>
      </c>
    </row>
    <row r="36" spans="1:16" s="4" customFormat="1" ht="12.75" customHeight="1">
      <c r="A36" s="3"/>
      <c r="B36" s="3"/>
      <c r="G36" s="45"/>
      <c r="H36" s="45"/>
      <c r="I36" s="36"/>
      <c r="J36" s="45"/>
      <c r="K36" s="36"/>
      <c r="L36" s="97"/>
      <c r="P36" s="4" t="s">
        <v>39</v>
      </c>
    </row>
    <row r="37" spans="1:12" s="4" customFormat="1" ht="12.75" customHeight="1" thickBot="1">
      <c r="A37" s="3"/>
      <c r="B37" s="3"/>
      <c r="C37" s="4" t="s">
        <v>259</v>
      </c>
      <c r="G37" s="45"/>
      <c r="H37" s="45"/>
      <c r="I37" s="36"/>
      <c r="J37" s="45"/>
      <c r="K37" s="36"/>
      <c r="L37" s="135">
        <f>L29+L35</f>
        <v>-127975.60192999998</v>
      </c>
    </row>
    <row r="38" spans="1:12" s="4" customFormat="1" ht="12.75" customHeight="1">
      <c r="A38" s="3"/>
      <c r="B38" s="3"/>
      <c r="G38" s="45"/>
      <c r="H38" s="45"/>
      <c r="I38" s="36"/>
      <c r="J38" s="45"/>
      <c r="K38" s="36"/>
      <c r="L38" s="97"/>
    </row>
    <row r="39" spans="1:11" s="4" customFormat="1" ht="6.75" customHeight="1">
      <c r="A39" s="3"/>
      <c r="B39" s="3"/>
      <c r="G39" s="45"/>
      <c r="H39" s="45"/>
      <c r="I39" s="45"/>
      <c r="J39" s="45"/>
      <c r="K39" s="36"/>
    </row>
    <row r="40" spans="1:12" s="4" customFormat="1" ht="1.5" customHeight="1">
      <c r="A40" s="3"/>
      <c r="B40" s="3"/>
      <c r="C40" s="3"/>
      <c r="G40" s="36"/>
      <c r="H40" s="36"/>
      <c r="I40" s="36"/>
      <c r="J40" s="36"/>
      <c r="K40" s="36"/>
      <c r="L40" s="36"/>
    </row>
    <row r="41" spans="1:12" s="4" customFormat="1" ht="12.75" customHeight="1">
      <c r="A41" s="3"/>
      <c r="B41" s="63"/>
      <c r="C41" s="61" t="s">
        <v>53</v>
      </c>
      <c r="D41" s="61"/>
      <c r="E41" s="61"/>
      <c r="F41" s="61"/>
      <c r="G41" s="64"/>
      <c r="H41" s="64"/>
      <c r="I41" s="64"/>
      <c r="J41" s="64"/>
      <c r="K41" s="64"/>
      <c r="L41" s="97"/>
    </row>
    <row r="42" spans="1:12" s="4" customFormat="1" ht="12.75" customHeight="1">
      <c r="A42" s="3"/>
      <c r="B42" s="63"/>
      <c r="C42" s="103" t="s">
        <v>308</v>
      </c>
      <c r="D42" s="61"/>
      <c r="E42" s="55"/>
      <c r="F42" s="55"/>
      <c r="G42" s="65"/>
      <c r="H42" s="64"/>
      <c r="I42" s="65"/>
      <c r="J42" s="65"/>
      <c r="K42" s="65"/>
      <c r="L42" s="66"/>
    </row>
    <row r="43" spans="1:15" s="4" customFormat="1" ht="4.5" customHeight="1">
      <c r="A43" s="3"/>
      <c r="B43" s="63"/>
      <c r="C43" s="61"/>
      <c r="D43" s="61"/>
      <c r="E43" s="55"/>
      <c r="F43" s="55"/>
      <c r="G43" s="65"/>
      <c r="H43" s="64"/>
      <c r="I43" s="65"/>
      <c r="J43" s="65"/>
      <c r="K43" s="65"/>
      <c r="L43" s="66"/>
      <c r="M43" s="61"/>
      <c r="N43" s="61"/>
      <c r="O43" s="61"/>
    </row>
    <row r="44" spans="2:15" s="4" customFormat="1" ht="12.75" customHeight="1">
      <c r="B44" s="61"/>
      <c r="C44" s="61" t="s">
        <v>65</v>
      </c>
      <c r="D44" s="61"/>
      <c r="E44" s="55"/>
      <c r="F44" s="55"/>
      <c r="G44" s="77"/>
      <c r="H44" s="61"/>
      <c r="I44" s="78"/>
      <c r="J44" s="78"/>
      <c r="K44" s="78"/>
      <c r="L44" s="79"/>
      <c r="M44" s="61"/>
      <c r="N44" s="61"/>
      <c r="O44" s="61"/>
    </row>
    <row r="45" spans="2:15" s="4" customFormat="1" ht="12.75" customHeight="1">
      <c r="B45" s="61"/>
      <c r="C45" s="61" t="s">
        <v>73</v>
      </c>
      <c r="D45" s="61"/>
      <c r="E45" s="55"/>
      <c r="F45" s="55"/>
      <c r="G45" s="96">
        <v>172468</v>
      </c>
      <c r="H45" s="96">
        <v>105</v>
      </c>
      <c r="I45" s="96">
        <v>0</v>
      </c>
      <c r="J45" s="96">
        <v>0</v>
      </c>
      <c r="K45" s="96">
        <v>0</v>
      </c>
      <c r="L45" s="80">
        <f>SUM(G45:K45)</f>
        <v>172573</v>
      </c>
      <c r="M45" s="61"/>
      <c r="N45" s="61"/>
      <c r="O45" s="61"/>
    </row>
    <row r="46" spans="2:15" s="4" customFormat="1" ht="12.75" customHeight="1">
      <c r="B46" s="61"/>
      <c r="C46" s="61" t="s">
        <v>74</v>
      </c>
      <c r="D46" s="61"/>
      <c r="E46" s="55"/>
      <c r="F46" s="55"/>
      <c r="G46" s="96">
        <v>0</v>
      </c>
      <c r="H46" s="245">
        <v>0</v>
      </c>
      <c r="I46" s="246">
        <v>6364</v>
      </c>
      <c r="J46" s="246">
        <v>0</v>
      </c>
      <c r="K46" s="246">
        <v>-6364</v>
      </c>
      <c r="L46" s="80">
        <f>SUM(G46:K46)</f>
        <v>0</v>
      </c>
      <c r="M46" s="61"/>
      <c r="N46" s="61"/>
      <c r="O46" s="61"/>
    </row>
    <row r="47" spans="2:16" s="4" customFormat="1" ht="12.75" customHeight="1">
      <c r="B47" s="61"/>
      <c r="C47" s="61"/>
      <c r="D47" s="61" t="s">
        <v>66</v>
      </c>
      <c r="E47" s="55"/>
      <c r="F47" s="55"/>
      <c r="G47" s="247">
        <f aca="true" t="shared" si="1" ref="G47:L47">SUM(G45:G46)</f>
        <v>172468</v>
      </c>
      <c r="H47" s="247">
        <f t="shared" si="1"/>
        <v>105</v>
      </c>
      <c r="I47" s="247">
        <f t="shared" si="1"/>
        <v>6364</v>
      </c>
      <c r="J47" s="247">
        <f t="shared" si="1"/>
        <v>0</v>
      </c>
      <c r="K47" s="247">
        <f t="shared" si="1"/>
        <v>-6364</v>
      </c>
      <c r="L47" s="81">
        <f t="shared" si="1"/>
        <v>172573</v>
      </c>
      <c r="M47" s="61"/>
      <c r="N47" s="61"/>
      <c r="O47" s="61"/>
      <c r="P47" s="36"/>
    </row>
    <row r="48" spans="3:17" s="4" customFormat="1" ht="6" customHeight="1">
      <c r="C48" s="61"/>
      <c r="D48" s="61"/>
      <c r="E48" s="55"/>
      <c r="F48" s="55"/>
      <c r="G48" s="96"/>
      <c r="H48" s="248"/>
      <c r="I48" s="96"/>
      <c r="J48" s="96"/>
      <c r="K48" s="96"/>
      <c r="L48" s="80"/>
      <c r="M48" s="61"/>
      <c r="N48" s="61"/>
      <c r="O48" s="61"/>
      <c r="Q48" s="4" t="s">
        <v>39</v>
      </c>
    </row>
    <row r="49" spans="3:15" s="4" customFormat="1" ht="12.75" customHeight="1">
      <c r="C49" s="61" t="s">
        <v>67</v>
      </c>
      <c r="D49" s="61"/>
      <c r="E49" s="55"/>
      <c r="F49" s="55"/>
      <c r="G49" s="129"/>
      <c r="H49" s="36"/>
      <c r="I49" s="129"/>
      <c r="J49" s="129"/>
      <c r="K49" s="129"/>
      <c r="L49" s="80"/>
      <c r="M49" s="61"/>
      <c r="N49" s="61"/>
      <c r="O49" s="61"/>
    </row>
    <row r="50" spans="3:12" s="4" customFormat="1" ht="12.75" customHeight="1">
      <c r="C50" s="4" t="s">
        <v>136</v>
      </c>
      <c r="E50" s="6"/>
      <c r="F50" s="6"/>
      <c r="G50" s="96">
        <v>-32094</v>
      </c>
      <c r="H50" s="96">
        <v>133</v>
      </c>
      <c r="I50" s="96">
        <v>611</v>
      </c>
      <c r="J50" s="96">
        <v>0</v>
      </c>
      <c r="K50" s="96">
        <v>-5150</v>
      </c>
      <c r="L50" s="96">
        <f>SUM(G50:K50)</f>
        <v>-36500</v>
      </c>
    </row>
    <row r="51" spans="3:15" s="23" customFormat="1" ht="12.75" customHeight="1">
      <c r="C51" s="298" t="s">
        <v>201</v>
      </c>
      <c r="D51" s="298"/>
      <c r="E51" s="298"/>
      <c r="F51" s="82"/>
      <c r="G51" s="83"/>
      <c r="H51" s="83"/>
      <c r="I51" s="83"/>
      <c r="J51" s="83"/>
      <c r="K51" s="83"/>
      <c r="L51" s="115">
        <v>897</v>
      </c>
      <c r="M51" s="82"/>
      <c r="N51" s="82"/>
      <c r="O51" s="82"/>
    </row>
    <row r="52" spans="3:15" s="23" customFormat="1" ht="12.75" customHeight="1">
      <c r="C52" s="298" t="s">
        <v>48</v>
      </c>
      <c r="D52" s="298"/>
      <c r="E52" s="298"/>
      <c r="F52" s="82"/>
      <c r="G52" s="83"/>
      <c r="H52" s="83"/>
      <c r="I52" s="83"/>
      <c r="J52" s="83"/>
      <c r="K52" s="83"/>
      <c r="L52" s="115">
        <v>-2975</v>
      </c>
      <c r="M52" s="82"/>
      <c r="N52" s="82"/>
      <c r="O52" s="82"/>
    </row>
    <row r="53" spans="3:15" s="23" customFormat="1" ht="15" customHeight="1">
      <c r="C53" s="89" t="s">
        <v>221</v>
      </c>
      <c r="D53" s="84"/>
      <c r="E53" s="84"/>
      <c r="F53" s="82"/>
      <c r="G53" s="83"/>
      <c r="H53" s="83"/>
      <c r="I53" s="83"/>
      <c r="J53" s="83"/>
      <c r="K53" s="83"/>
      <c r="L53" s="116">
        <v>0</v>
      </c>
      <c r="M53" s="82"/>
      <c r="N53" s="82"/>
      <c r="O53" s="82"/>
    </row>
    <row r="54" spans="3:17" s="4" customFormat="1" ht="12.75" customHeight="1">
      <c r="C54" s="61" t="s">
        <v>246</v>
      </c>
      <c r="D54" s="61"/>
      <c r="E54" s="61"/>
      <c r="F54" s="61"/>
      <c r="G54" s="64"/>
      <c r="H54" s="64"/>
      <c r="I54" s="64"/>
      <c r="J54" s="64"/>
      <c r="K54" s="64"/>
      <c r="L54" s="59">
        <f>SUM(L50:L53)</f>
        <v>-38578</v>
      </c>
      <c r="Q54" s="36"/>
    </row>
    <row r="55" spans="3:12" s="4" customFormat="1" ht="12.75" customHeight="1">
      <c r="C55" s="61" t="s">
        <v>16</v>
      </c>
      <c r="D55" s="61"/>
      <c r="E55" s="61"/>
      <c r="F55" s="61"/>
      <c r="G55" s="64"/>
      <c r="H55" s="64"/>
      <c r="I55" s="64"/>
      <c r="J55" s="64"/>
      <c r="K55" s="64"/>
      <c r="L55" s="117">
        <v>0</v>
      </c>
    </row>
    <row r="56" spans="1:18" s="4" customFormat="1" ht="12.75" customHeight="1" thickBot="1">
      <c r="A56" s="3"/>
      <c r="B56" s="3"/>
      <c r="C56" s="61" t="s">
        <v>247</v>
      </c>
      <c r="D56" s="61"/>
      <c r="E56" s="61"/>
      <c r="F56" s="61"/>
      <c r="G56" s="85"/>
      <c r="H56" s="85"/>
      <c r="I56" s="64"/>
      <c r="J56" s="85"/>
      <c r="K56" s="85"/>
      <c r="L56" s="74">
        <f>+L54+L55</f>
        <v>-38578</v>
      </c>
      <c r="R56" s="4" t="s">
        <v>39</v>
      </c>
    </row>
    <row r="57" spans="1:12" s="4" customFormat="1" ht="5.25" customHeight="1">
      <c r="A57" s="3"/>
      <c r="B57" s="3"/>
      <c r="E57" s="6"/>
      <c r="F57" s="6"/>
      <c r="G57" s="28"/>
      <c r="I57" s="28"/>
      <c r="J57" s="28"/>
      <c r="K57" s="28"/>
      <c r="L57" s="27"/>
    </row>
    <row r="58" spans="1:12" s="4" customFormat="1" ht="4.5" customHeight="1">
      <c r="A58" s="3"/>
      <c r="B58" s="3"/>
      <c r="E58" s="6"/>
      <c r="F58" s="6"/>
      <c r="G58" s="15"/>
      <c r="I58" s="15"/>
      <c r="J58" s="15"/>
      <c r="K58" s="15"/>
      <c r="L58" s="24"/>
    </row>
    <row r="59" spans="1:12" s="4" customFormat="1" ht="27.75" customHeight="1">
      <c r="A59" s="3"/>
      <c r="B59" s="3"/>
      <c r="C59" s="299"/>
      <c r="D59" s="300"/>
      <c r="E59" s="300"/>
      <c r="F59" s="300"/>
      <c r="G59" s="300"/>
      <c r="H59" s="300"/>
      <c r="I59" s="300"/>
      <c r="J59" s="300"/>
      <c r="K59" s="300"/>
      <c r="L59" s="300"/>
    </row>
    <row r="60" spans="1:12" s="4" customFormat="1" ht="13.5" customHeight="1">
      <c r="A60" s="3"/>
      <c r="B60" s="3"/>
      <c r="E60" s="6"/>
      <c r="F60" s="6"/>
      <c r="G60" s="15"/>
      <c r="I60" s="15"/>
      <c r="J60" s="15"/>
      <c r="K60" s="15"/>
      <c r="L60" s="24"/>
    </row>
    <row r="61" ht="12.75">
      <c r="A61" s="1" t="s">
        <v>39</v>
      </c>
    </row>
    <row r="75" ht="12.75">
      <c r="A75" s="60"/>
    </row>
  </sheetData>
  <sheetProtection/>
  <mergeCells count="9">
    <mergeCell ref="A1:M1"/>
    <mergeCell ref="A2:M2"/>
    <mergeCell ref="C52:E52"/>
    <mergeCell ref="C59:L59"/>
    <mergeCell ref="C51:E51"/>
    <mergeCell ref="C24:E24"/>
    <mergeCell ref="C25:E25"/>
    <mergeCell ref="C31:F31"/>
    <mergeCell ref="C32:F32"/>
  </mergeCells>
  <printOptions/>
  <pageMargins left="0.9448818897637796" right="0.2362204724409449" top="0.5905511811023623" bottom="0.7480314960629921" header="0.3937007874015748" footer="0.7874015748031497"/>
  <pageSetup fitToHeight="1" fitToWidth="1" horizontalDpi="600" verticalDpi="600" orientation="portrait" scale="92" r:id="rId1"/>
  <headerFooter alignWithMargins="0">
    <oddFooter>&amp;C&amp;"Times New Roman,Italic"&amp;8Page 8
</oddFooter>
  </headerFooter>
</worksheet>
</file>

<file path=xl/worksheets/sheet9.xml><?xml version="1.0" encoding="utf-8"?>
<worksheet xmlns="http://schemas.openxmlformats.org/spreadsheetml/2006/main" xmlns:r="http://schemas.openxmlformats.org/officeDocument/2006/relationships">
  <sheetPr>
    <tabColor rgb="FFFFFF00"/>
  </sheetPr>
  <dimension ref="A1:AF63"/>
  <sheetViews>
    <sheetView showGridLines="0" zoomScalePageLayoutView="0" workbookViewId="0" topLeftCell="A1">
      <selection activeCell="D48" sqref="D48:P48"/>
    </sheetView>
  </sheetViews>
  <sheetFormatPr defaultColWidth="9.140625" defaultRowHeight="12.75"/>
  <cols>
    <col min="1" max="1" width="2.8515625" style="61" customWidth="1"/>
    <col min="2" max="2" width="2.8515625" style="61" bestFit="1" customWidth="1"/>
    <col min="3" max="3" width="4.00390625" style="61" customWidth="1"/>
    <col min="4" max="4" width="3.8515625" style="61" customWidth="1"/>
    <col min="5" max="5" width="12.7109375" style="61" customWidth="1"/>
    <col min="6" max="6" width="0.9921875" style="61" customWidth="1"/>
    <col min="7" max="7" width="2.8515625" style="61" customWidth="1"/>
    <col min="8" max="8" width="9.421875" style="61" customWidth="1"/>
    <col min="9" max="9" width="0.9921875" style="61" customWidth="1"/>
    <col min="10" max="10" width="11.57421875" style="61" customWidth="1"/>
    <col min="11" max="11" width="1.57421875" style="61" customWidth="1"/>
    <col min="12" max="12" width="13.28125" style="61" customWidth="1"/>
    <col min="13" max="13" width="0.9921875" style="61" customWidth="1"/>
    <col min="14" max="14" width="15.28125" style="61" customWidth="1"/>
    <col min="15" max="15" width="0.9921875" style="61" customWidth="1"/>
    <col min="16" max="16" width="13.421875" style="87" customWidth="1"/>
    <col min="17" max="17" width="11.28125" style="61" hidden="1" customWidth="1"/>
    <col min="18" max="18" width="1.28515625" style="61" customWidth="1"/>
    <col min="19" max="16384" width="9.140625" style="61" customWidth="1"/>
  </cols>
  <sheetData>
    <row r="1" spans="1:17" ht="18.75">
      <c r="A1" s="307" t="str">
        <f>'page 1-IS'!A1:G1</f>
        <v>BINA GOODYEAR BERHAD (18645-H)</v>
      </c>
      <c r="B1" s="307"/>
      <c r="C1" s="307"/>
      <c r="D1" s="307"/>
      <c r="E1" s="307"/>
      <c r="F1" s="307"/>
      <c r="G1" s="307"/>
      <c r="H1" s="307"/>
      <c r="I1" s="307"/>
      <c r="J1" s="307"/>
      <c r="K1" s="307"/>
      <c r="L1" s="307"/>
      <c r="M1" s="307"/>
      <c r="N1" s="307"/>
      <c r="O1" s="307"/>
      <c r="P1" s="307"/>
      <c r="Q1" s="54"/>
    </row>
    <row r="2" spans="1:17" ht="12.75">
      <c r="A2" s="308" t="str">
        <f>'page 1-IS'!A2:G2</f>
        <v>(Incorporated in Malaysia)</v>
      </c>
      <c r="B2" s="308"/>
      <c r="C2" s="308"/>
      <c r="D2" s="308"/>
      <c r="E2" s="308"/>
      <c r="F2" s="308"/>
      <c r="G2" s="308"/>
      <c r="H2" s="308"/>
      <c r="I2" s="308"/>
      <c r="J2" s="308"/>
      <c r="K2" s="308"/>
      <c r="L2" s="308"/>
      <c r="M2" s="308"/>
      <c r="N2" s="308"/>
      <c r="O2" s="308"/>
      <c r="P2" s="308"/>
      <c r="Q2" s="56"/>
    </row>
    <row r="4" ht="14.25">
      <c r="A4" s="68" t="str">
        <f>'page 1-IS'!A4</f>
        <v>Interim report for the financial period ended 30 June 2013</v>
      </c>
    </row>
    <row r="5" ht="12.75">
      <c r="A5" s="69" t="s">
        <v>45</v>
      </c>
    </row>
    <row r="6" spans="1:16" s="55" customFormat="1" ht="12.75">
      <c r="A6" s="58"/>
      <c r="B6" s="58"/>
      <c r="C6" s="58"/>
      <c r="D6" s="58"/>
      <c r="E6" s="70"/>
      <c r="F6" s="58"/>
      <c r="G6" s="58"/>
      <c r="H6" s="58"/>
      <c r="I6" s="58"/>
      <c r="J6" s="58"/>
      <c r="K6" s="58"/>
      <c r="L6" s="58"/>
      <c r="M6" s="58"/>
      <c r="N6" s="58"/>
      <c r="O6" s="58"/>
      <c r="P6" s="77"/>
    </row>
    <row r="7" ht="12.75">
      <c r="A7" s="63" t="s">
        <v>58</v>
      </c>
    </row>
    <row r="9" spans="1:3" ht="12.75">
      <c r="A9" s="63" t="s">
        <v>151</v>
      </c>
      <c r="B9" s="63"/>
      <c r="C9" s="63" t="s">
        <v>56</v>
      </c>
    </row>
    <row r="10" spans="1:3" ht="3" customHeight="1">
      <c r="A10" s="63"/>
      <c r="B10" s="63"/>
      <c r="C10" s="63"/>
    </row>
    <row r="11" spans="1:16" ht="27.75" customHeight="1">
      <c r="A11" s="63"/>
      <c r="B11" s="63"/>
      <c r="C11" s="292" t="s">
        <v>141</v>
      </c>
      <c r="D11" s="292"/>
      <c r="E11" s="292"/>
      <c r="F11" s="292"/>
      <c r="G11" s="292"/>
      <c r="H11" s="292"/>
      <c r="I11" s="292"/>
      <c r="J11" s="292"/>
      <c r="K11" s="292"/>
      <c r="L11" s="292"/>
      <c r="M11" s="292"/>
      <c r="N11" s="292"/>
      <c r="O11" s="292"/>
      <c r="P11" s="292"/>
    </row>
    <row r="12" spans="3:16" ht="3" customHeight="1">
      <c r="C12" s="72"/>
      <c r="D12" s="72"/>
      <c r="E12" s="72"/>
      <c r="F12" s="72"/>
      <c r="G12" s="72"/>
      <c r="H12" s="72"/>
      <c r="I12" s="72"/>
      <c r="J12" s="72"/>
      <c r="K12" s="72"/>
      <c r="L12" s="72"/>
      <c r="M12" s="72"/>
      <c r="N12" s="72"/>
      <c r="O12" s="72"/>
      <c r="P12" s="107"/>
    </row>
    <row r="13" spans="1:17" s="63" customFormat="1" ht="12.75">
      <c r="A13" s="63" t="s">
        <v>152</v>
      </c>
      <c r="C13" s="309" t="s">
        <v>186</v>
      </c>
      <c r="D13" s="310"/>
      <c r="E13" s="310"/>
      <c r="F13" s="310"/>
      <c r="G13" s="310"/>
      <c r="H13" s="310"/>
      <c r="I13" s="310"/>
      <c r="J13" s="310"/>
      <c r="K13" s="310"/>
      <c r="L13" s="310"/>
      <c r="M13" s="310"/>
      <c r="N13" s="310"/>
      <c r="O13" s="310"/>
      <c r="P13" s="310"/>
      <c r="Q13" s="76"/>
    </row>
    <row r="14" spans="3:16" ht="3" customHeight="1">
      <c r="C14" s="4"/>
      <c r="D14" s="4"/>
      <c r="E14" s="4"/>
      <c r="F14" s="4"/>
      <c r="G14" s="4"/>
      <c r="H14" s="4"/>
      <c r="I14" s="4"/>
      <c r="J14" s="4"/>
      <c r="K14" s="4"/>
      <c r="L14" s="4"/>
      <c r="M14" s="4"/>
      <c r="N14" s="4"/>
      <c r="O14" s="4"/>
      <c r="P14" s="102"/>
    </row>
    <row r="15" spans="1:16" ht="26.25" customHeight="1">
      <c r="A15" s="63"/>
      <c r="B15" s="63"/>
      <c r="C15" s="262" t="s">
        <v>280</v>
      </c>
      <c r="D15" s="304" t="s">
        <v>310</v>
      </c>
      <c r="E15" s="304"/>
      <c r="F15" s="304"/>
      <c r="G15" s="304"/>
      <c r="H15" s="304"/>
      <c r="I15" s="304"/>
      <c r="J15" s="304"/>
      <c r="K15" s="304"/>
      <c r="L15" s="304"/>
      <c r="M15" s="304"/>
      <c r="N15" s="304"/>
      <c r="O15" s="304"/>
      <c r="P15" s="304"/>
    </row>
    <row r="16" spans="1:17" ht="41.25" customHeight="1">
      <c r="A16" s="63"/>
      <c r="B16" s="63"/>
      <c r="C16" s="262" t="s">
        <v>281</v>
      </c>
      <c r="D16" s="304" t="s">
        <v>321</v>
      </c>
      <c r="E16" s="304"/>
      <c r="F16" s="304"/>
      <c r="G16" s="304"/>
      <c r="H16" s="304"/>
      <c r="I16" s="304"/>
      <c r="J16" s="304"/>
      <c r="K16" s="304"/>
      <c r="L16" s="304"/>
      <c r="M16" s="304"/>
      <c r="N16" s="304"/>
      <c r="O16" s="304"/>
      <c r="P16" s="304"/>
      <c r="Q16" s="264"/>
    </row>
    <row r="17" spans="1:32" ht="38.25" customHeight="1">
      <c r="A17" s="63"/>
      <c r="B17" s="63"/>
      <c r="C17" s="262" t="s">
        <v>288</v>
      </c>
      <c r="D17" s="304" t="s">
        <v>322</v>
      </c>
      <c r="E17" s="304"/>
      <c r="F17" s="304"/>
      <c r="G17" s="304"/>
      <c r="H17" s="304"/>
      <c r="I17" s="304"/>
      <c r="J17" s="304"/>
      <c r="K17" s="304"/>
      <c r="L17" s="304"/>
      <c r="M17" s="304"/>
      <c r="N17" s="304"/>
      <c r="O17" s="304"/>
      <c r="P17" s="304"/>
      <c r="T17" s="304"/>
      <c r="U17" s="304"/>
      <c r="V17" s="304"/>
      <c r="W17" s="304"/>
      <c r="X17" s="304"/>
      <c r="Y17" s="304"/>
      <c r="Z17" s="304"/>
      <c r="AA17" s="304"/>
      <c r="AB17" s="304"/>
      <c r="AC17" s="304"/>
      <c r="AD17" s="304"/>
      <c r="AE17" s="304"/>
      <c r="AF17" s="304"/>
    </row>
    <row r="18" spans="3:16" ht="5.25" customHeight="1">
      <c r="C18" s="4"/>
      <c r="D18" s="4"/>
      <c r="E18" s="4"/>
      <c r="F18" s="4"/>
      <c r="G18" s="4"/>
      <c r="H18" s="4"/>
      <c r="I18" s="4"/>
      <c r="J18" s="4"/>
      <c r="K18" s="4"/>
      <c r="L18" s="4"/>
      <c r="M18" s="4"/>
      <c r="N18" s="4"/>
      <c r="O18" s="4"/>
      <c r="P18" s="102"/>
    </row>
    <row r="19" spans="1:16" ht="12.75">
      <c r="A19" s="3" t="s">
        <v>153</v>
      </c>
      <c r="B19" s="63"/>
      <c r="C19" s="3" t="s">
        <v>27</v>
      </c>
      <c r="D19" s="3"/>
      <c r="E19" s="3"/>
      <c r="F19" s="3"/>
      <c r="G19" s="3"/>
      <c r="H19" s="4"/>
      <c r="I19" s="4"/>
      <c r="J19" s="4"/>
      <c r="K19" s="4"/>
      <c r="L19" s="4"/>
      <c r="M19" s="4"/>
      <c r="N19" s="4"/>
      <c r="O19" s="4"/>
      <c r="P19" s="102"/>
    </row>
    <row r="20" spans="1:7" ht="3" customHeight="1">
      <c r="A20" s="63"/>
      <c r="B20" s="63"/>
      <c r="C20" s="63"/>
      <c r="D20" s="63"/>
      <c r="E20" s="63"/>
      <c r="F20" s="63"/>
      <c r="G20" s="63"/>
    </row>
    <row r="21" spans="1:16" ht="19.5" customHeight="1">
      <c r="A21" s="63"/>
      <c r="B21" s="63"/>
      <c r="C21" s="290" t="s">
        <v>199</v>
      </c>
      <c r="D21" s="290"/>
      <c r="E21" s="290"/>
      <c r="F21" s="290"/>
      <c r="G21" s="290"/>
      <c r="H21" s="290"/>
      <c r="I21" s="290"/>
      <c r="J21" s="290"/>
      <c r="K21" s="290"/>
      <c r="L21" s="290"/>
      <c r="M21" s="290"/>
      <c r="N21" s="290"/>
      <c r="O21" s="290"/>
      <c r="P21" s="290"/>
    </row>
    <row r="22" spans="3:16" ht="3" customHeight="1">
      <c r="C22" s="86"/>
      <c r="D22" s="86"/>
      <c r="E22" s="86"/>
      <c r="F22" s="86"/>
      <c r="G22" s="86"/>
      <c r="H22" s="86"/>
      <c r="I22" s="86"/>
      <c r="J22" s="86"/>
      <c r="K22" s="86"/>
      <c r="L22" s="86"/>
      <c r="M22" s="86"/>
      <c r="N22" s="86"/>
      <c r="O22" s="86"/>
      <c r="P22" s="88"/>
    </row>
    <row r="23" spans="1:16" ht="12.75">
      <c r="A23" s="63" t="s">
        <v>154</v>
      </c>
      <c r="B23" s="63"/>
      <c r="C23" s="3" t="s">
        <v>35</v>
      </c>
      <c r="D23" s="3"/>
      <c r="E23" s="3"/>
      <c r="F23" s="4"/>
      <c r="G23" s="4"/>
      <c r="H23" s="4" t="s">
        <v>39</v>
      </c>
      <c r="I23" s="4"/>
      <c r="J23" s="4"/>
      <c r="K23" s="4"/>
      <c r="L23" s="4"/>
      <c r="M23" s="4"/>
      <c r="N23" s="4"/>
      <c r="O23" s="4"/>
      <c r="P23" s="138"/>
    </row>
    <row r="24" spans="3:19" ht="3" customHeight="1">
      <c r="C24" s="4"/>
      <c r="D24" s="4"/>
      <c r="E24" s="4"/>
      <c r="F24" s="4"/>
      <c r="G24" s="4"/>
      <c r="H24" s="4"/>
      <c r="I24" s="4"/>
      <c r="J24" s="4"/>
      <c r="K24" s="4"/>
      <c r="L24" s="4"/>
      <c r="M24" s="4"/>
      <c r="N24" s="4"/>
      <c r="O24" s="4"/>
      <c r="P24" s="138"/>
      <c r="S24" s="63"/>
    </row>
    <row r="25" spans="3:16" ht="18" customHeight="1">
      <c r="C25" s="306" t="s">
        <v>236</v>
      </c>
      <c r="D25" s="306"/>
      <c r="E25" s="306"/>
      <c r="F25" s="306"/>
      <c r="G25" s="306"/>
      <c r="H25" s="306"/>
      <c r="I25" s="306"/>
      <c r="J25" s="306"/>
      <c r="K25" s="306"/>
      <c r="L25" s="306"/>
      <c r="M25" s="306"/>
      <c r="N25" s="306"/>
      <c r="O25" s="306"/>
      <c r="P25" s="306"/>
    </row>
    <row r="26" spans="1:16" s="89" customFormat="1" ht="3" customHeight="1">
      <c r="A26" s="89" t="s">
        <v>39</v>
      </c>
      <c r="C26" s="99"/>
      <c r="D26" s="99"/>
      <c r="E26" s="99"/>
      <c r="F26" s="99"/>
      <c r="G26" s="99"/>
      <c r="H26" s="99"/>
      <c r="I26" s="99"/>
      <c r="J26" s="99"/>
      <c r="K26" s="99"/>
      <c r="L26" s="99"/>
      <c r="M26" s="99"/>
      <c r="N26" s="99"/>
      <c r="O26" s="99"/>
      <c r="P26" s="99"/>
    </row>
    <row r="27" spans="3:16" s="89" customFormat="1" ht="15" customHeight="1">
      <c r="C27" s="139" t="s">
        <v>176</v>
      </c>
      <c r="D27" s="99"/>
      <c r="E27" s="99"/>
      <c r="F27" s="99"/>
      <c r="G27" s="99"/>
      <c r="H27" s="99"/>
      <c r="I27" s="99"/>
      <c r="J27" s="99"/>
      <c r="K27" s="99"/>
      <c r="L27" s="99"/>
      <c r="M27" s="99"/>
      <c r="N27" s="99"/>
      <c r="O27" s="99"/>
      <c r="P27" s="140" t="s">
        <v>17</v>
      </c>
    </row>
    <row r="28" spans="3:16" s="89" customFormat="1" ht="30" customHeight="1">
      <c r="C28" s="306" t="s">
        <v>178</v>
      </c>
      <c r="D28" s="306"/>
      <c r="E28" s="306"/>
      <c r="F28" s="306"/>
      <c r="G28" s="306"/>
      <c r="H28" s="306"/>
      <c r="I28" s="306"/>
      <c r="J28" s="306"/>
      <c r="K28" s="306"/>
      <c r="L28" s="306"/>
      <c r="M28" s="306"/>
      <c r="N28" s="306"/>
      <c r="O28" s="99"/>
      <c r="P28" s="140"/>
    </row>
    <row r="29" spans="3:19" s="89" customFormat="1" ht="12.75">
      <c r="C29" s="141" t="s">
        <v>237</v>
      </c>
      <c r="D29" s="142"/>
      <c r="E29" s="142"/>
      <c r="F29" s="142"/>
      <c r="G29" s="142"/>
      <c r="H29" s="142"/>
      <c r="I29" s="142"/>
      <c r="J29" s="142"/>
      <c r="K29" s="142"/>
      <c r="L29" s="142"/>
      <c r="M29" s="142"/>
      <c r="N29" s="142"/>
      <c r="O29" s="99"/>
      <c r="P29" s="140">
        <v>37821</v>
      </c>
      <c r="Q29" s="100"/>
      <c r="R29" s="99"/>
      <c r="S29" s="90"/>
    </row>
    <row r="30" spans="3:17" s="99" customFormat="1" ht="12.75">
      <c r="C30" s="141" t="s">
        <v>319</v>
      </c>
      <c r="D30" s="142"/>
      <c r="E30" s="142"/>
      <c r="F30" s="142"/>
      <c r="G30" s="142"/>
      <c r="H30" s="142"/>
      <c r="I30" s="142"/>
      <c r="J30" s="142"/>
      <c r="K30" s="142"/>
      <c r="L30" s="142"/>
      <c r="M30" s="142"/>
      <c r="N30" s="142"/>
      <c r="P30" s="140">
        <v>-5654</v>
      </c>
      <c r="Q30" s="100"/>
    </row>
    <row r="31" spans="3:18" s="89" customFormat="1" ht="13.5" thickBot="1">
      <c r="C31" s="141" t="s">
        <v>309</v>
      </c>
      <c r="D31" s="142"/>
      <c r="E31" s="142"/>
      <c r="F31" s="142"/>
      <c r="G31" s="142"/>
      <c r="H31" s="142"/>
      <c r="I31" s="142"/>
      <c r="J31" s="142"/>
      <c r="K31" s="142"/>
      <c r="L31" s="142"/>
      <c r="M31" s="142"/>
      <c r="N31" s="142"/>
      <c r="O31" s="99"/>
      <c r="P31" s="146">
        <f>+P29+P30</f>
        <v>32167</v>
      </c>
      <c r="Q31" s="100"/>
      <c r="R31" s="99"/>
    </row>
    <row r="32" spans="3:18" s="89" customFormat="1" ht="3" customHeight="1">
      <c r="C32" s="141"/>
      <c r="D32" s="142"/>
      <c r="E32" s="142"/>
      <c r="F32" s="142"/>
      <c r="G32" s="142"/>
      <c r="H32" s="142"/>
      <c r="I32" s="142"/>
      <c r="J32" s="142"/>
      <c r="K32" s="142"/>
      <c r="L32" s="142"/>
      <c r="M32" s="142"/>
      <c r="N32" s="142"/>
      <c r="O32" s="99"/>
      <c r="P32" s="140"/>
      <c r="Q32" s="100"/>
      <c r="R32" s="99"/>
    </row>
    <row r="33" spans="3:18" s="89" customFormat="1" ht="3.75" customHeight="1">
      <c r="C33" s="141"/>
      <c r="D33" s="142"/>
      <c r="E33" s="142"/>
      <c r="F33" s="142"/>
      <c r="G33" s="142"/>
      <c r="H33" s="142"/>
      <c r="I33" s="142"/>
      <c r="J33" s="142"/>
      <c r="K33" s="142"/>
      <c r="L33" s="142"/>
      <c r="M33" s="142"/>
      <c r="N33" s="142"/>
      <c r="O33" s="99"/>
      <c r="P33" s="140"/>
      <c r="Q33" s="100"/>
      <c r="R33" s="99"/>
    </row>
    <row r="34" spans="3:18" s="89" customFormat="1" ht="12.75">
      <c r="C34" s="143" t="s">
        <v>177</v>
      </c>
      <c r="D34" s="142"/>
      <c r="E34" s="142"/>
      <c r="F34" s="142"/>
      <c r="G34" s="142"/>
      <c r="H34" s="142"/>
      <c r="I34" s="142"/>
      <c r="J34" s="142"/>
      <c r="K34" s="142"/>
      <c r="L34" s="142"/>
      <c r="M34" s="142"/>
      <c r="N34" s="142"/>
      <c r="O34" s="99"/>
      <c r="P34" s="140" t="s">
        <v>17</v>
      </c>
      <c r="Q34" s="100"/>
      <c r="R34" s="99"/>
    </row>
    <row r="35" spans="3:18" s="89" customFormat="1" ht="3" customHeight="1">
      <c r="C35" s="144"/>
      <c r="D35" s="144"/>
      <c r="E35" s="144"/>
      <c r="F35" s="144"/>
      <c r="G35" s="144"/>
      <c r="H35" s="144"/>
      <c r="I35" s="144"/>
      <c r="J35" s="144"/>
      <c r="K35" s="144"/>
      <c r="L35" s="144"/>
      <c r="M35" s="144"/>
      <c r="N35" s="144"/>
      <c r="O35" s="99"/>
      <c r="P35" s="140"/>
      <c r="Q35" s="100"/>
      <c r="R35" s="99"/>
    </row>
    <row r="36" spans="3:18" s="89" customFormat="1" ht="30" customHeight="1">
      <c r="C36" s="306" t="s">
        <v>179</v>
      </c>
      <c r="D36" s="306"/>
      <c r="E36" s="306"/>
      <c r="F36" s="306"/>
      <c r="G36" s="306"/>
      <c r="H36" s="306"/>
      <c r="I36" s="306"/>
      <c r="J36" s="306"/>
      <c r="K36" s="306"/>
      <c r="L36" s="306"/>
      <c r="M36" s="306"/>
      <c r="N36" s="306"/>
      <c r="O36" s="99"/>
      <c r="P36" s="140"/>
      <c r="Q36" s="100"/>
      <c r="R36" s="99"/>
    </row>
    <row r="37" spans="3:18" s="89" customFormat="1" ht="12.75" customHeight="1">
      <c r="C37" s="141" t="str">
        <f>C29</f>
        <v>- As at 1 July 2012</v>
      </c>
      <c r="D37" s="141"/>
      <c r="E37" s="141"/>
      <c r="F37" s="141"/>
      <c r="G37" s="141"/>
      <c r="H37" s="141"/>
      <c r="I37" s="141"/>
      <c r="J37" s="141"/>
      <c r="K37" s="141"/>
      <c r="L37" s="141"/>
      <c r="M37" s="141"/>
      <c r="N37" s="141"/>
      <c r="O37" s="99"/>
      <c r="P37" s="140">
        <v>14132</v>
      </c>
      <c r="Q37" s="100"/>
      <c r="R37" s="99"/>
    </row>
    <row r="38" spans="3:18" s="89" customFormat="1" ht="12.75" customHeight="1">
      <c r="C38" s="141" t="s">
        <v>238</v>
      </c>
      <c r="D38" s="141"/>
      <c r="E38" s="141"/>
      <c r="F38" s="141"/>
      <c r="G38" s="141"/>
      <c r="H38" s="141"/>
      <c r="I38" s="141"/>
      <c r="J38" s="141"/>
      <c r="K38" s="141"/>
      <c r="L38" s="141"/>
      <c r="M38" s="141"/>
      <c r="N38" s="141"/>
      <c r="O38" s="99"/>
      <c r="P38" s="140">
        <v>0</v>
      </c>
      <c r="Q38" s="100"/>
      <c r="R38" s="99"/>
    </row>
    <row r="39" spans="3:18" s="89" customFormat="1" ht="12.75" customHeight="1" thickBot="1">
      <c r="C39" s="141" t="str">
        <f>C31</f>
        <v>- As at 30 June 2013</v>
      </c>
      <c r="D39" s="141"/>
      <c r="E39" s="141"/>
      <c r="F39" s="141"/>
      <c r="G39" s="141"/>
      <c r="H39" s="141"/>
      <c r="I39" s="141"/>
      <c r="J39" s="141"/>
      <c r="K39" s="141"/>
      <c r="L39" s="141"/>
      <c r="M39" s="141"/>
      <c r="N39" s="141"/>
      <c r="O39" s="99"/>
      <c r="P39" s="132">
        <f>P37+P38</f>
        <v>14132</v>
      </c>
      <c r="Q39" s="100"/>
      <c r="R39" s="99"/>
    </row>
    <row r="40" s="89" customFormat="1" ht="3.75" customHeight="1">
      <c r="P40" s="227"/>
    </row>
    <row r="41" spans="1:16" ht="12.75" customHeight="1">
      <c r="A41" s="63" t="s">
        <v>232</v>
      </c>
      <c r="C41" s="63" t="s">
        <v>233</v>
      </c>
      <c r="P41" s="4"/>
    </row>
    <row r="42" spans="3:16" ht="12.75">
      <c r="C42" s="271" t="s">
        <v>280</v>
      </c>
      <c r="D42" s="61" t="s">
        <v>262</v>
      </c>
      <c r="P42" s="102"/>
    </row>
    <row r="43" spans="3:16" ht="12.75">
      <c r="C43" s="271"/>
      <c r="P43" s="110" t="s">
        <v>304</v>
      </c>
    </row>
    <row r="44" spans="3:16" ht="12.75">
      <c r="C44" s="271"/>
      <c r="P44" s="87" t="s">
        <v>17</v>
      </c>
    </row>
    <row r="45" spans="3:8" ht="12.75">
      <c r="C45" s="271"/>
      <c r="D45" s="61" t="s">
        <v>263</v>
      </c>
      <c r="E45" s="63"/>
      <c r="F45" s="63"/>
      <c r="G45" s="63"/>
      <c r="H45" s="63"/>
    </row>
    <row r="46" spans="3:16" ht="13.5" thickBot="1">
      <c r="C46" s="271"/>
      <c r="D46" s="133" t="s">
        <v>264</v>
      </c>
      <c r="P46" s="256">
        <f>2592918/1000</f>
        <v>2592.918</v>
      </c>
    </row>
    <row r="47" spans="3:8" ht="12.75">
      <c r="C47" s="271"/>
      <c r="D47" s="63"/>
      <c r="E47" s="63"/>
      <c r="F47" s="63"/>
      <c r="G47" s="63"/>
      <c r="H47" s="63"/>
    </row>
    <row r="48" spans="3:16" ht="54.75" customHeight="1">
      <c r="C48" s="272" t="s">
        <v>281</v>
      </c>
      <c r="D48" s="304" t="s">
        <v>323</v>
      </c>
      <c r="E48" s="304"/>
      <c r="F48" s="304"/>
      <c r="G48" s="304"/>
      <c r="H48" s="304"/>
      <c r="I48" s="304"/>
      <c r="J48" s="304"/>
      <c r="K48" s="304"/>
      <c r="L48" s="304"/>
      <c r="M48" s="304"/>
      <c r="N48" s="304"/>
      <c r="O48" s="304"/>
      <c r="P48" s="304"/>
    </row>
    <row r="49" s="89" customFormat="1" ht="8.25" customHeight="1">
      <c r="P49" s="227"/>
    </row>
    <row r="50" spans="1:3" ht="12.75">
      <c r="A50" s="63" t="s">
        <v>292</v>
      </c>
      <c r="C50" s="63" t="s">
        <v>293</v>
      </c>
    </row>
    <row r="51" spans="3:16" ht="79.5" customHeight="1">
      <c r="C51" s="291" t="s">
        <v>320</v>
      </c>
      <c r="D51" s="291"/>
      <c r="E51" s="291"/>
      <c r="F51" s="291"/>
      <c r="G51" s="291"/>
      <c r="H51" s="291"/>
      <c r="I51" s="291"/>
      <c r="J51" s="291"/>
      <c r="K51" s="291"/>
      <c r="L51" s="291"/>
      <c r="M51" s="291"/>
      <c r="N51" s="291"/>
      <c r="O51" s="291"/>
      <c r="P51" s="291"/>
    </row>
    <row r="53" spans="3:16" ht="25.5" customHeight="1">
      <c r="C53" s="305"/>
      <c r="D53" s="305"/>
      <c r="E53" s="305"/>
      <c r="F53" s="305"/>
      <c r="G53" s="305"/>
      <c r="H53" s="305"/>
      <c r="I53" s="305"/>
      <c r="J53" s="305"/>
      <c r="K53" s="305"/>
      <c r="L53" s="305"/>
      <c r="M53" s="305"/>
      <c r="N53" s="305"/>
      <c r="O53" s="305"/>
      <c r="P53" s="305"/>
    </row>
    <row r="63" ht="12.75">
      <c r="A63" s="75"/>
    </row>
  </sheetData>
  <sheetProtection/>
  <mergeCells count="15">
    <mergeCell ref="D15:P15"/>
    <mergeCell ref="D16:P16"/>
    <mergeCell ref="A1:P1"/>
    <mergeCell ref="A2:P2"/>
    <mergeCell ref="C11:P11"/>
    <mergeCell ref="C13:P13"/>
    <mergeCell ref="T17:AF17"/>
    <mergeCell ref="C53:P53"/>
    <mergeCell ref="C51:P51"/>
    <mergeCell ref="C36:N36"/>
    <mergeCell ref="C28:N28"/>
    <mergeCell ref="C21:P21"/>
    <mergeCell ref="C25:P25"/>
    <mergeCell ref="D48:P48"/>
    <mergeCell ref="D17:P17"/>
  </mergeCells>
  <printOptions/>
  <pageMargins left="1" right="0.25" top="0.6" bottom="0.75" header="0.38" footer="0.8"/>
  <pageSetup horizontalDpi="600" verticalDpi="600" orientation="portrait" scale="90" r:id="rId1"/>
  <headerFooter alignWithMargins="0">
    <oddFooter>&amp;C&amp;"Times New Roman,Italic"&amp;8Page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Kentz</cp:lastModifiedBy>
  <cp:lastPrinted>2013-08-26T07:46:31Z</cp:lastPrinted>
  <dcterms:created xsi:type="dcterms:W3CDTF">1999-02-13T02:20:00Z</dcterms:created>
  <dcterms:modified xsi:type="dcterms:W3CDTF">2013-08-26T07:46:57Z</dcterms:modified>
  <cp:category/>
  <cp:version/>
  <cp:contentType/>
  <cp:contentStatus/>
</cp:coreProperties>
</file>